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8505"/>
  </bookViews>
  <sheets>
    <sheet name="KPI_B2B&amp;B2C segment" sheetId="1" r:id="rId1"/>
    <sheet name="KPI - TV segment" sheetId="2" r:id="rId2"/>
  </sheets>
  <definedNames>
    <definedName name="_Toc377043859" localSheetId="1">'KPI - TV segment'!$C$37</definedName>
    <definedName name="_Toc377043860" localSheetId="1">'KPI - TV segment'!$D$37</definedName>
    <definedName name="_Toc377043862" localSheetId="1">'KPI - TV segment'!#REF!</definedName>
    <definedName name="_Toc377043863" localSheetId="1">'KPI - TV segment'!#REF!</definedName>
    <definedName name="_xlnm.Print_Area" localSheetId="1">'KPI - TV segment'!$A$1:$E$67</definedName>
  </definedNames>
  <calcPr calcId="145621"/>
</workbook>
</file>

<file path=xl/calcChain.xml><?xml version="1.0" encoding="utf-8"?>
<calcChain xmlns="http://schemas.openxmlformats.org/spreadsheetml/2006/main">
  <c r="H58" i="2" l="1"/>
  <c r="E58" i="2"/>
  <c r="H57" i="2"/>
  <c r="E57" i="2"/>
  <c r="H56" i="2"/>
  <c r="E56" i="2"/>
  <c r="H55" i="2"/>
  <c r="E55" i="2"/>
  <c r="H54" i="2"/>
  <c r="E54" i="2"/>
  <c r="H53" i="2"/>
  <c r="E53" i="2"/>
  <c r="H52" i="2"/>
  <c r="E52" i="2"/>
  <c r="H51" i="2"/>
  <c r="E51" i="2"/>
  <c r="H50" i="2"/>
  <c r="E50" i="2"/>
  <c r="H49" i="2"/>
  <c r="E49" i="2"/>
  <c r="H48" i="2"/>
  <c r="E48" i="2"/>
  <c r="H47" i="2"/>
  <c r="E47" i="2"/>
  <c r="H46" i="2"/>
  <c r="E46" i="2"/>
  <c r="H45" i="2"/>
  <c r="E45" i="2"/>
  <c r="H44" i="2"/>
  <c r="E44" i="2"/>
  <c r="H43" i="2"/>
  <c r="E43" i="2"/>
  <c r="H42" i="2"/>
  <c r="E42" i="2"/>
  <c r="H41" i="2"/>
  <c r="E41" i="2"/>
  <c r="H40" i="2"/>
  <c r="E40" i="2"/>
  <c r="H39" i="2"/>
  <c r="E39" i="2"/>
  <c r="H38" i="2"/>
  <c r="E38" i="2"/>
  <c r="H37" i="2"/>
  <c r="E37" i="2"/>
  <c r="H36" i="2"/>
  <c r="E36" i="2"/>
  <c r="H29" i="2"/>
  <c r="E29" i="2"/>
  <c r="H28" i="2"/>
  <c r="E28" i="2"/>
  <c r="H27" i="2"/>
  <c r="E27" i="2"/>
  <c r="H26" i="2"/>
  <c r="E26" i="2"/>
  <c r="H25" i="2"/>
  <c r="E25" i="2"/>
  <c r="H24" i="2"/>
  <c r="E24" i="2"/>
  <c r="H23" i="2"/>
  <c r="E23" i="2"/>
  <c r="H22" i="2"/>
  <c r="E22" i="2"/>
  <c r="H21" i="2"/>
  <c r="E21" i="2"/>
  <c r="H20" i="2"/>
  <c r="E20" i="2"/>
  <c r="H19" i="2"/>
  <c r="E19" i="2"/>
  <c r="H18" i="2"/>
  <c r="E18" i="2"/>
  <c r="H17" i="2"/>
  <c r="E17" i="2"/>
  <c r="H16" i="2"/>
  <c r="E16" i="2"/>
  <c r="H15" i="2"/>
  <c r="E15" i="2"/>
  <c r="H14" i="2"/>
  <c r="E14" i="2"/>
  <c r="H13" i="2"/>
  <c r="E13" i="2"/>
  <c r="H12" i="2"/>
  <c r="E12" i="2"/>
  <c r="H11" i="2"/>
  <c r="E11" i="2"/>
  <c r="H10" i="2"/>
  <c r="E10" i="2"/>
  <c r="H9" i="2"/>
  <c r="E9" i="2"/>
  <c r="H8" i="2"/>
  <c r="E8" i="2"/>
  <c r="H7" i="2"/>
  <c r="E7" i="2"/>
  <c r="H6" i="2"/>
  <c r="E6" i="2"/>
  <c r="H5" i="2"/>
  <c r="E5" i="2"/>
  <c r="H4" i="2"/>
  <c r="D4" i="2"/>
  <c r="C4" i="2"/>
  <c r="E4" i="2" s="1"/>
  <c r="K31" i="1"/>
  <c r="K30" i="1"/>
  <c r="K29" i="1"/>
  <c r="Z28" i="1"/>
  <c r="Y28" i="1"/>
  <c r="X28" i="1"/>
  <c r="W28" i="1"/>
  <c r="V28" i="1"/>
  <c r="U28" i="1"/>
  <c r="T28" i="1"/>
  <c r="S28" i="1"/>
  <c r="R28" i="1"/>
  <c r="Q28" i="1"/>
  <c r="P28" i="1"/>
  <c r="O28" i="1"/>
  <c r="N28" i="1"/>
  <c r="M28" i="1"/>
  <c r="L28" i="1"/>
  <c r="K28" i="1"/>
  <c r="J28" i="1"/>
  <c r="I28" i="1"/>
  <c r="H28" i="1"/>
  <c r="G28" i="1"/>
  <c r="Z26" i="1"/>
  <c r="U26" i="1"/>
  <c r="K26" i="1"/>
  <c r="K23" i="1" s="1"/>
  <c r="K5" i="1" s="1"/>
  <c r="Z25" i="1"/>
  <c r="U25" i="1"/>
  <c r="K25" i="1"/>
  <c r="Z24" i="1"/>
  <c r="Z23" i="1" s="1"/>
  <c r="U24" i="1"/>
  <c r="U23" i="1" s="1"/>
  <c r="U5" i="1" s="1"/>
  <c r="K24" i="1"/>
  <c r="Y23" i="1"/>
  <c r="X23" i="1"/>
  <c r="W23" i="1"/>
  <c r="V23" i="1"/>
  <c r="T23" i="1"/>
  <c r="S23" i="1"/>
  <c r="R23" i="1"/>
  <c r="Q23" i="1"/>
  <c r="P23" i="1"/>
  <c r="O23" i="1"/>
  <c r="N23" i="1"/>
  <c r="M23" i="1"/>
  <c r="L23" i="1"/>
  <c r="J23" i="1"/>
  <c r="I23" i="1"/>
  <c r="H23" i="1"/>
  <c r="G23" i="1"/>
  <c r="K21" i="1"/>
  <c r="F21" i="1"/>
  <c r="K20" i="1"/>
  <c r="K16" i="1" s="1"/>
  <c r="F20" i="1"/>
  <c r="F16" i="1" s="1"/>
  <c r="K19" i="1"/>
  <c r="F19" i="1"/>
  <c r="K18" i="1"/>
  <c r="F18" i="1"/>
  <c r="K17" i="1"/>
  <c r="F17" i="1"/>
  <c r="Z16" i="1"/>
  <c r="Y16" i="1"/>
  <c r="X16" i="1"/>
  <c r="W16" i="1"/>
  <c r="V16" i="1"/>
  <c r="U16" i="1"/>
  <c r="T16" i="1"/>
  <c r="S16" i="1"/>
  <c r="R16" i="1"/>
  <c r="Q16" i="1"/>
  <c r="P16" i="1"/>
  <c r="O16" i="1"/>
  <c r="N16" i="1"/>
  <c r="M16" i="1"/>
  <c r="L16" i="1"/>
  <c r="J16" i="1"/>
  <c r="I16" i="1"/>
  <c r="H16" i="1"/>
  <c r="G16" i="1"/>
  <c r="E16" i="1"/>
  <c r="D16" i="1"/>
  <c r="C16" i="1"/>
  <c r="B16" i="1"/>
  <c r="Q15" i="1"/>
  <c r="N14" i="1"/>
  <c r="K14" i="1"/>
  <c r="F14" i="1"/>
  <c r="Z12" i="1"/>
  <c r="U12" i="1"/>
  <c r="K12" i="1"/>
  <c r="F12" i="1"/>
  <c r="Z11" i="1"/>
  <c r="U11" i="1"/>
  <c r="K11" i="1"/>
  <c r="F11" i="1"/>
  <c r="Z10" i="1"/>
  <c r="U10" i="1"/>
  <c r="K10" i="1"/>
  <c r="F10" i="1"/>
  <c r="Z9" i="1"/>
  <c r="U9" i="1"/>
  <c r="K9" i="1"/>
  <c r="F9" i="1"/>
  <c r="Z8" i="1"/>
  <c r="U8" i="1"/>
  <c r="K8" i="1"/>
  <c r="F8" i="1"/>
  <c r="Z7" i="1"/>
  <c r="Z5" i="1" s="1"/>
  <c r="Y7" i="1"/>
  <c r="X7" i="1"/>
  <c r="W7" i="1"/>
  <c r="V7" i="1"/>
  <c r="V5" i="1" s="1"/>
  <c r="U7" i="1"/>
  <c r="T7" i="1"/>
  <c r="S7" i="1"/>
  <c r="R7" i="1"/>
  <c r="R5" i="1" s="1"/>
  <c r="Q7" i="1"/>
  <c r="P7" i="1"/>
  <c r="O7" i="1"/>
  <c r="N7" i="1"/>
  <c r="N5" i="1" s="1"/>
  <c r="M7" i="1"/>
  <c r="M15" i="1" s="1"/>
  <c r="L7" i="1"/>
  <c r="L15" i="1" s="1"/>
  <c r="K7" i="1"/>
  <c r="K15" i="1" s="1"/>
  <c r="J7" i="1"/>
  <c r="J5" i="1" s="1"/>
  <c r="I7" i="1"/>
  <c r="I15" i="1" s="1"/>
  <c r="H7" i="1"/>
  <c r="H15" i="1" s="1"/>
  <c r="G7" i="1"/>
  <c r="G15" i="1" s="1"/>
  <c r="F7" i="1"/>
  <c r="F15" i="1" s="1"/>
  <c r="E7" i="1"/>
  <c r="E15" i="1" s="1"/>
  <c r="D7" i="1"/>
  <c r="D15" i="1" s="1"/>
  <c r="C7" i="1"/>
  <c r="C15" i="1" s="1"/>
  <c r="B7" i="1"/>
  <c r="B15" i="1" s="1"/>
  <c r="Y5" i="1"/>
  <c r="X5" i="1"/>
  <c r="W5" i="1"/>
  <c r="T5" i="1"/>
  <c r="S5" i="1"/>
  <c r="Q5" i="1"/>
  <c r="P5" i="1"/>
  <c r="O5" i="1"/>
  <c r="M5" i="1"/>
  <c r="L5" i="1"/>
  <c r="I5" i="1"/>
  <c r="H5" i="1"/>
  <c r="G5" i="1"/>
  <c r="J15" i="1" l="1"/>
</calcChain>
</file>

<file path=xl/sharedStrings.xml><?xml version="1.0" encoding="utf-8"?>
<sst xmlns="http://schemas.openxmlformats.org/spreadsheetml/2006/main" count="184" uniqueCount="68">
  <si>
    <t>CYFROWY POLSAT S.A. CAPITAL GROUP</t>
  </si>
  <si>
    <t>DISCLAIMER
Key performance indicators (KPI) presented below for the fourth quarter and the entire 2016 include the operating results of Polsat Group comprising Aero2 Group (formerly Midas Group), acquired on February 29, 2016. In light of the above, the operating results for the analyzed periods of 2016 are not fully comparable with the operating results for the analyzed periods of 2015.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</si>
  <si>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r>
      <t>SEGMENT OF SERVICES TO INDIVIDUAL AND BUSINESS CUSTOMERS</t>
    </r>
    <r>
      <rPr>
        <b/>
        <vertAlign val="superscript"/>
        <sz val="9"/>
        <color rgb="FF000000"/>
        <rFont val="Calibri"/>
        <family val="2"/>
        <charset val="238"/>
        <scheme val="minor"/>
      </rPr>
      <t>1)</t>
    </r>
  </si>
  <si>
    <t>1Q</t>
  </si>
  <si>
    <t>2Q</t>
  </si>
  <si>
    <t>3Q</t>
  </si>
  <si>
    <t>4Q</t>
  </si>
  <si>
    <r>
      <t>Total number of RGUs</t>
    </r>
    <r>
      <rPr>
        <b/>
        <vertAlign val="superscript"/>
        <sz val="9"/>
        <rFont val="Calibri"/>
        <family val="2"/>
        <charset val="238"/>
        <scheme val="minor"/>
      </rPr>
      <t>2)</t>
    </r>
    <r>
      <rPr>
        <b/>
        <sz val="9"/>
        <rFont val="Calibri"/>
        <family val="2"/>
        <charset val="238"/>
        <scheme val="minor"/>
      </rPr>
      <t xml:space="preserve"> (contract + prepaid)</t>
    </r>
  </si>
  <si>
    <t>n/a</t>
  </si>
  <si>
    <t>CONTRACT SERVICES</t>
  </si>
  <si>
    <t>Total number of RGUs, including:</t>
  </si>
  <si>
    <t>Pay TV, including:</t>
  </si>
  <si>
    <t>Multiroom</t>
  </si>
  <si>
    <t>Mobile telephony</t>
  </si>
  <si>
    <t>Internet</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</si>
  <si>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</si>
  <si>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</si>
  <si>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</si>
  <si>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</si>
  <si>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</si>
  <si>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</si>
  <si>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</si>
  <si>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</si>
  <si>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</si>
  <si>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t xml:space="preserve">Internet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</si>
  <si>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</si>
  <si>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</si>
  <si>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</si>
  <si>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</si>
  <si>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</si>
  <si>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</si>
  <si>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 xml:space="preserve">BROADCASTING AND TELEVISION PRODUCTION SEGMENT </t>
  </si>
  <si>
    <t>3 months ended December 31</t>
  </si>
  <si>
    <t>12 months ended December 31</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</si>
  <si>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</si>
  <si>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</si>
  <si>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</si>
  <si>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</si>
  <si>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 xml:space="preserve">TV4 </t>
  </si>
  <si>
    <t xml:space="preserve">TV6 </t>
  </si>
  <si>
    <t>Polsat 2</t>
  </si>
  <si>
    <t>Polsat Film</t>
  </si>
  <si>
    <t>Polsat News</t>
  </si>
  <si>
    <t>Polsat Play</t>
  </si>
  <si>
    <r>
      <t>Polsat Sport News</t>
    </r>
    <r>
      <rPr>
        <vertAlign val="superscript"/>
        <sz val="11"/>
        <color theme="1"/>
        <rFont val="Calibri"/>
        <family val="2"/>
        <charset val="238"/>
        <scheme val="minor"/>
      </rPr>
      <t>(3)</t>
    </r>
  </si>
  <si>
    <t>Polsat Cafe</t>
  </si>
  <si>
    <t>Disco Polo Music</t>
  </si>
  <si>
    <t>Polsat Sport</t>
  </si>
  <si>
    <t xml:space="preserve">Polsat JimJam </t>
  </si>
  <si>
    <t>Polsat Romans</t>
  </si>
  <si>
    <t>CI Polsat</t>
  </si>
  <si>
    <t>Polsat Viasat History</t>
  </si>
  <si>
    <t>Polsat Viasat Explore</t>
  </si>
  <si>
    <t>Polsat Food Network</t>
  </si>
  <si>
    <t>Polsat News 2</t>
  </si>
  <si>
    <t>Polsat Sport Extra</t>
  </si>
  <si>
    <t>Polsat Viasat Nature</t>
  </si>
  <si>
    <t>Muzo.tv</t>
  </si>
  <si>
    <r>
      <t>Polsat 1</t>
    </r>
    <r>
      <rPr>
        <vertAlign val="superscript"/>
        <sz val="11"/>
        <color theme="1"/>
        <rFont val="Calibri"/>
        <family val="2"/>
        <charset val="238"/>
        <scheme val="minor"/>
      </rPr>
      <t>(4)</t>
    </r>
  </si>
  <si>
    <r>
      <t>Polsat Sport Fight</t>
    </r>
    <r>
      <rPr>
        <vertAlign val="superscript"/>
        <sz val="11"/>
        <color theme="1"/>
        <rFont val="Calibri"/>
        <family val="2"/>
        <charset val="238"/>
        <scheme val="minor"/>
      </rPr>
      <t>(5)</t>
    </r>
  </si>
  <si>
    <r>
      <t>Advertising market share</t>
    </r>
    <r>
      <rPr>
        <b/>
        <vertAlign val="superscript"/>
        <sz val="11"/>
        <rFont val="Calibri"/>
        <family val="2"/>
        <charset val="238"/>
        <scheme val="minor"/>
      </rPr>
      <t>(6)</t>
    </r>
  </si>
  <si>
    <t xml:space="preserve">1) Nielsen Audience Measurement, All day ages 16-49 audience share.
2) When calculating the total audience share of Polsat Group and audience share of thematic channels, we take into account the moment of including the channel into our portfolio.
3) Channel available only in cable and satellite networks since January 2, 2017.
4) Channel broadcast since December 18, 2015, not included in the telemetric panel. 
5) Channel broadcast since August 1, 2016, not included in the telemetric panel.
6) Our estimates based on Starcom data.
</t>
  </si>
  <si>
    <r>
      <t>Polsat channel; technical reach</t>
    </r>
    <r>
      <rPr>
        <b/>
        <vertAlign val="superscript"/>
        <sz val="11"/>
        <rFont val="Calibri"/>
        <family val="2"/>
        <charset val="238"/>
        <scheme val="minor"/>
      </rPr>
      <t>(1)</t>
    </r>
  </si>
  <si>
    <t>Polsat</t>
  </si>
  <si>
    <r>
      <t>Polsat Sport News</t>
    </r>
    <r>
      <rPr>
        <vertAlign val="superscript"/>
        <sz val="11"/>
        <color theme="1"/>
        <rFont val="Calibri"/>
        <family val="2"/>
        <charset val="238"/>
        <scheme val="minor"/>
      </rPr>
      <t>(2)</t>
    </r>
  </si>
  <si>
    <r>
      <t>Polsat 1</t>
    </r>
    <r>
      <rPr>
        <vertAlign val="superscript"/>
        <sz val="9"/>
        <color theme="1"/>
        <rFont val="Arial Narrow"/>
        <family val="2"/>
        <charset val="238"/>
      </rPr>
      <t>(3)</t>
    </r>
  </si>
  <si>
    <r>
      <t>Polsat Sport Fight</t>
    </r>
    <r>
      <rPr>
        <vertAlign val="superscript"/>
        <sz val="9"/>
        <color theme="1"/>
        <rFont val="Arial Narrow"/>
        <family val="2"/>
        <charset val="238"/>
      </rPr>
      <t>(4)</t>
    </r>
  </si>
  <si>
    <t xml:space="preserve">1) Nielsen Audience Measurement, percentage of TV households able to receive a given channel; arithmetical average of monthly technical reach.
2) Channel available only in cable and satellite networks since January 2, 2017.
3) Channel broadcast outside of Poland, not included in the telemetric survey.
4) Channel broadcast since August 1, 2016, not included in the telemetric panel.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</si>
</sst>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00%\)"/>
    <numFmt numFmtId="168" formatCode="#,##0.0%;\(#,##0.0%\)"/>
    <numFmt numFmtId="169" formatCode="_-* #,##0.00\ [$€-1]_-;\-* #,##0.00\ [$€-1]_-;_-* &quot;-&quot;??\ [$€-1]_-"/>
  </numFmts>
  <fonts count="39">
    <font>
      <sz val="11"/>
      <color theme="1"/>
      <name val="Czcionka tekstu podstawowego"/>
      <family val="2"/>
      <charset val="238"/>
    </font>
    <font>
      <sz val="11"/>
      <color theme="1"/>
      <name val="Calibri"/>
      <family val="2"/>
      <charset val="238"/>
      <scheme val="minor"/>
    </font>
    <font>
      <b/>
      <sz val="11"/>
      <color theme="1"/>
      <name val="Calibri"/>
      <family val="2"/>
      <charset val="238"/>
      <scheme val="minor"/>
    </font>
    <font>
      <sz val="11"/>
      <color theme="1"/>
      <name val="Czcionka tekstu podstawowego"/>
      <family val="2"/>
      <charset val="238"/>
    </font>
    <font>
      <b/>
      <sz val="10"/>
      <color theme="9"/>
      <name val="Calibri"/>
      <family val="2"/>
      <charset val="238"/>
      <scheme val="minor"/>
    </font>
    <font>
      <sz val="10"/>
      <color theme="1"/>
      <name val="Czcionka tekstu podstawowego"/>
      <family val="2"/>
      <charset val="238"/>
    </font>
    <font>
      <b/>
      <sz val="9"/>
      <color theme="1"/>
      <name val="Calibri"/>
      <family val="2"/>
      <charset val="238"/>
      <scheme val="minor"/>
    </font>
    <font>
      <sz val="9"/>
      <color indexed="8"/>
      <name val="Calibri"/>
      <family val="2"/>
      <charset val="238"/>
    </font>
    <font>
      <b/>
      <sz val="9"/>
      <color rgb="FF000000"/>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theme="9"/>
      <name val="Calibri"/>
      <family val="2"/>
      <charset val="238"/>
      <scheme val="minor"/>
    </font>
    <font>
      <sz val="9"/>
      <name val="Calibri"/>
      <family val="2"/>
      <charset val="238"/>
      <scheme val="minor"/>
    </font>
    <font>
      <sz val="11"/>
      <color indexed="8"/>
      <name val="Czcionka tekstu podstawowego"/>
      <family val="2"/>
      <charset val="238"/>
    </font>
    <font>
      <sz val="9"/>
      <color rgb="FF000000"/>
      <name val="Calibri"/>
      <family val="2"/>
      <charset val="238"/>
      <scheme val="minor"/>
    </font>
    <font>
      <sz val="9"/>
      <color theme="1"/>
      <name val="Calibri"/>
      <family val="2"/>
      <charset val="238"/>
      <scheme val="minor"/>
    </font>
    <font>
      <i/>
      <sz val="9"/>
      <color rgb="FF000000"/>
      <name val="Calibri"/>
      <family val="2"/>
      <charset val="238"/>
      <scheme val="minor"/>
    </font>
    <font>
      <i/>
      <sz val="9"/>
      <name val="Calibri"/>
      <family val="2"/>
      <charset val="238"/>
      <scheme val="minor"/>
    </font>
    <font>
      <i/>
      <sz val="9"/>
      <color theme="1"/>
      <name val="Calibri"/>
      <family val="2"/>
      <charset val="238"/>
      <scheme val="minor"/>
    </font>
    <font>
      <vertAlign val="superscript"/>
      <sz val="9"/>
      <color rgb="FF000000"/>
      <name val="Calibri"/>
      <family val="2"/>
      <charset val="238"/>
      <scheme val="minor"/>
    </font>
    <font>
      <b/>
      <sz val="9"/>
      <name val="Calibri"/>
      <family val="2"/>
      <charset val="238"/>
    </font>
    <font>
      <sz val="9"/>
      <color theme="9"/>
      <name val="Calibri"/>
      <family val="2"/>
      <charset val="238"/>
      <scheme val="minor"/>
    </font>
    <font>
      <b/>
      <sz val="12"/>
      <color theme="9"/>
      <name val="Calibri"/>
      <family val="2"/>
      <charset val="238"/>
      <scheme val="minor"/>
    </font>
    <font>
      <b/>
      <sz val="11"/>
      <color rgb="FF000000"/>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i/>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i/>
      <sz val="11"/>
      <color theme="1"/>
      <name val="Calibri"/>
      <family val="2"/>
      <charset val="238"/>
      <scheme val="minor"/>
    </font>
    <font>
      <sz val="11"/>
      <name val="Calibri"/>
      <family val="2"/>
      <charset val="238"/>
      <scheme val="minor"/>
    </font>
    <font>
      <vertAlign val="superscript"/>
      <sz val="11"/>
      <color theme="1"/>
      <name val="Calibri"/>
      <family val="2"/>
      <charset val="238"/>
      <scheme val="minor"/>
    </font>
    <font>
      <b/>
      <vertAlign val="superscript"/>
      <sz val="11"/>
      <name val="Calibri"/>
      <family val="2"/>
      <charset val="238"/>
      <scheme val="minor"/>
    </font>
    <font>
      <vertAlign val="superscript"/>
      <sz val="9"/>
      <color theme="1"/>
      <name val="Arial Narrow"/>
      <family val="2"/>
      <charset val="238"/>
    </font>
    <font>
      <vertAlign val="superscript"/>
      <sz val="9"/>
      <color theme="1"/>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rgb="FFF7A833"/>
        <bgColor indexed="64"/>
      </patternFill>
    </fill>
    <fill>
      <patternFill patternType="mediumGray">
        <fgColor theme="0" tint="-0.24994659260841701"/>
        <bgColor rgb="FFF7A833"/>
      </patternFill>
    </fill>
    <fill>
      <patternFill patternType="mediumGray">
        <fgColor theme="0" tint="-0.24994659260841701"/>
        <bgColor rgb="FFFFC000"/>
      </patternFill>
    </fill>
    <fill>
      <patternFill patternType="mediumGray">
        <fgColor theme="0" tint="-4.9989318521683403E-2"/>
        <bgColor rgb="FFF7A833"/>
      </patternFill>
    </fill>
    <fill>
      <patternFill patternType="mediumGray">
        <fgColor theme="0" tint="-4.9989318521683403E-2"/>
        <bgColor rgb="FFFFC000"/>
      </patternFill>
    </fill>
    <fill>
      <patternFill patternType="solid">
        <fgColor theme="0"/>
        <bgColor theme="0"/>
      </patternFill>
    </fill>
    <fill>
      <patternFill patternType="mediumGray">
        <fgColor theme="0" tint="-0.24994659260841701"/>
        <bgColor theme="0"/>
      </patternFill>
    </fill>
    <fill>
      <patternFill patternType="solid">
        <fgColor theme="0" tint="-4.9989318521683403E-2"/>
        <bgColor indexed="64"/>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auto="1"/>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style="medium">
        <color auto="1"/>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6">
    <xf numFmtId="0" fontId="0" fillId="0" borderId="0"/>
    <xf numFmtId="9" fontId="15" fillId="0" borderId="0" applyFont="0" applyFill="0" applyBorder="0" applyAlignment="0" applyProtection="0"/>
    <xf numFmtId="9" fontId="3" fillId="0" borderId="0" applyFont="0" applyFill="0" applyBorder="0" applyAlignment="0" applyProtection="0"/>
    <xf numFmtId="169" fontId="3" fillId="0" borderId="0"/>
    <xf numFmtId="169" fontId="3" fillId="0" borderId="0"/>
    <xf numFmtId="169" fontId="3" fillId="0" borderId="0"/>
  </cellStyleXfs>
  <cellXfs count="18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6" fillId="0" borderId="0" xfId="0" applyFont="1" applyAlignment="1">
      <alignment horizontal="left" vertical="top" wrapText="1"/>
    </xf>
    <xf numFmtId="0" fontId="7" fillId="0" borderId="0" xfId="0" applyFont="1" applyAlignment="1">
      <alignment vertical="center"/>
    </xf>
    <xf numFmtId="0" fontId="7" fillId="0" borderId="0" xfId="0" applyFont="1" applyFill="1" applyBorder="1" applyAlignment="1">
      <alignment vertical="center"/>
    </xf>
    <xf numFmtId="0" fontId="7" fillId="2" borderId="0" xfId="0" applyFont="1" applyFill="1" applyAlignment="1">
      <alignment vertical="center"/>
    </xf>
    <xf numFmtId="0" fontId="8" fillId="2"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10" fillId="6" borderId="6" xfId="0" applyFont="1" applyFill="1" applyBorder="1" applyAlignment="1">
      <alignment horizontal="center" vertical="center"/>
    </xf>
    <xf numFmtId="0" fontId="10" fillId="6" borderId="0" xfId="0" applyFont="1" applyFill="1" applyBorder="1" applyAlignment="1">
      <alignment horizontal="center" vertical="center"/>
    </xf>
    <xf numFmtId="0" fontId="6" fillId="4" borderId="7" xfId="0" applyFont="1" applyFill="1" applyBorder="1" applyAlignment="1">
      <alignment horizontal="center" vertical="center" wrapText="1"/>
    </xf>
    <xf numFmtId="0" fontId="10" fillId="6" borderId="8"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6" fillId="5" borderId="7" xfId="0" applyFont="1" applyFill="1" applyBorder="1" applyAlignment="1">
      <alignment horizontal="center" vertical="center" wrapText="1"/>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3" xfId="0" applyFont="1" applyFill="1" applyBorder="1" applyAlignment="1">
      <alignment horizontal="center" vertical="center"/>
    </xf>
    <xf numFmtId="0" fontId="11" fillId="2" borderId="11" xfId="0" applyFont="1" applyFill="1" applyBorder="1" applyAlignment="1">
      <alignment horizontal="left" vertical="center" wrapText="1"/>
    </xf>
    <xf numFmtId="3" fontId="11" fillId="8" borderId="2" xfId="0" applyNumberFormat="1" applyFont="1" applyFill="1" applyBorder="1" applyAlignment="1">
      <alignment horizontal="center" vertical="center" wrapText="1"/>
    </xf>
    <xf numFmtId="3" fontId="11" fillId="8" borderId="3" xfId="0" applyNumberFormat="1" applyFont="1" applyFill="1" applyBorder="1" applyAlignment="1">
      <alignment horizontal="center" vertical="center" wrapText="1"/>
    </xf>
    <xf numFmtId="3" fontId="11" fillId="9" borderId="12" xfId="0" applyNumberFormat="1" applyFont="1" applyFill="1" applyBorder="1" applyAlignment="1">
      <alignment horizontal="center" vertical="center" wrapText="1"/>
    </xf>
    <xf numFmtId="3" fontId="11" fillId="2" borderId="2"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1" fillId="9" borderId="12" xfId="0" applyNumberFormat="1" applyFont="1" applyFill="1" applyBorder="1" applyAlignment="1">
      <alignment horizontal="right" vertical="center" wrapText="1"/>
    </xf>
    <xf numFmtId="0" fontId="13" fillId="10" borderId="13" xfId="0" applyFont="1" applyFill="1" applyBorder="1" applyAlignment="1">
      <alignment horizontal="left" vertical="center" wrapText="1"/>
    </xf>
    <xf numFmtId="3" fontId="14" fillId="10" borderId="14" xfId="0" applyNumberFormat="1" applyFont="1" applyFill="1" applyBorder="1" applyAlignment="1">
      <alignment horizontal="right" vertical="center" wrapText="1"/>
    </xf>
    <xf numFmtId="3" fontId="14" fillId="10" borderId="0" xfId="0" applyNumberFormat="1" applyFont="1" applyFill="1" applyBorder="1" applyAlignment="1">
      <alignment horizontal="right" vertical="center" wrapText="1"/>
    </xf>
    <xf numFmtId="3" fontId="14" fillId="11" borderId="0" xfId="0" applyNumberFormat="1" applyFont="1" applyFill="1" applyBorder="1" applyAlignment="1">
      <alignment horizontal="right" vertical="center" wrapText="1"/>
    </xf>
    <xf numFmtId="3" fontId="14" fillId="10" borderId="13" xfId="0" applyNumberFormat="1" applyFont="1" applyFill="1" applyBorder="1" applyAlignment="1">
      <alignment horizontal="right" vertical="center" wrapText="1"/>
    </xf>
    <xf numFmtId="164" fontId="14" fillId="10" borderId="14" xfId="1" applyNumberFormat="1" applyFont="1" applyFill="1" applyBorder="1" applyAlignment="1">
      <alignment horizontal="right" vertical="center" wrapText="1"/>
    </xf>
    <xf numFmtId="3" fontId="14" fillId="11" borderId="15" xfId="0" applyNumberFormat="1" applyFont="1" applyFill="1" applyBorder="1" applyAlignment="1">
      <alignment horizontal="right" vertical="center" wrapText="1"/>
    </xf>
    <xf numFmtId="164" fontId="14" fillId="10" borderId="14" xfId="2" applyNumberFormat="1" applyFont="1" applyFill="1" applyBorder="1" applyAlignment="1">
      <alignment horizontal="right" vertical="center" wrapText="1"/>
    </xf>
    <xf numFmtId="164" fontId="14" fillId="10" borderId="0" xfId="2" applyNumberFormat="1" applyFont="1" applyFill="1" applyBorder="1" applyAlignment="1">
      <alignment horizontal="right" vertical="center" wrapText="1"/>
    </xf>
    <xf numFmtId="0" fontId="8" fillId="2" borderId="14" xfId="0" applyFont="1" applyFill="1" applyBorder="1" applyAlignment="1">
      <alignment horizontal="left" vertical="center"/>
    </xf>
    <xf numFmtId="3" fontId="11" fillId="2" borderId="14"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11" fillId="9" borderId="0" xfId="0" applyNumberFormat="1" applyFont="1" applyFill="1" applyBorder="1" applyAlignment="1">
      <alignment horizontal="right" vertical="center" wrapText="1"/>
    </xf>
    <xf numFmtId="3" fontId="11" fillId="9" borderId="15" xfId="0" applyNumberFormat="1" applyFont="1" applyFill="1" applyBorder="1" applyAlignment="1">
      <alignment horizontal="right" vertical="center" wrapText="1"/>
    </xf>
    <xf numFmtId="0" fontId="16" fillId="2" borderId="14" xfId="0" applyFont="1" applyFill="1" applyBorder="1" applyAlignment="1">
      <alignment horizontal="left" vertical="center" wrapText="1" indent="1"/>
    </xf>
    <xf numFmtId="3" fontId="14" fillId="2" borderId="14"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14" fillId="9"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14" fillId="9" borderId="15" xfId="0" applyNumberFormat="1" applyFont="1" applyFill="1" applyBorder="1" applyAlignment="1">
      <alignment horizontal="right" vertical="center" wrapText="1"/>
    </xf>
    <xf numFmtId="0" fontId="18" fillId="2" borderId="14" xfId="0" applyFont="1" applyFill="1" applyBorder="1" applyAlignment="1">
      <alignment horizontal="left" vertical="center" wrapText="1" indent="3"/>
    </xf>
    <xf numFmtId="3" fontId="19" fillId="2" borderId="14"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3" fontId="19" fillId="9"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19" fillId="9" borderId="15" xfId="0" applyNumberFormat="1" applyFont="1" applyFill="1" applyBorder="1" applyAlignment="1">
      <alignment horizontal="right" vertical="center" wrapText="1"/>
    </xf>
    <xf numFmtId="3" fontId="14" fillId="2" borderId="16" xfId="0" applyNumberFormat="1" applyFont="1" applyFill="1" applyBorder="1" applyAlignment="1">
      <alignment horizontal="right" vertical="center" wrapText="1"/>
    </xf>
    <xf numFmtId="3" fontId="14" fillId="2" borderId="17" xfId="0" applyNumberFormat="1" applyFont="1" applyFill="1" applyBorder="1" applyAlignment="1">
      <alignment horizontal="right" vertical="center" wrapText="1"/>
    </xf>
    <xf numFmtId="0" fontId="7" fillId="0" borderId="0" xfId="0" applyFont="1" applyBorder="1" applyAlignment="1">
      <alignment vertical="center"/>
    </xf>
    <xf numFmtId="0" fontId="8" fillId="2" borderId="18" xfId="0" applyFont="1" applyFill="1" applyBorder="1" applyAlignment="1">
      <alignment horizontal="left" vertical="center" wrapText="1"/>
    </xf>
    <xf numFmtId="3" fontId="11" fillId="2" borderId="19" xfId="0" applyNumberFormat="1" applyFont="1" applyFill="1" applyBorder="1" applyAlignment="1">
      <alignment horizontal="right" vertical="center" wrapText="1"/>
    </xf>
    <xf numFmtId="3" fontId="11" fillId="2" borderId="20" xfId="0" applyNumberFormat="1" applyFont="1" applyFill="1" applyBorder="1" applyAlignment="1">
      <alignment horizontal="right" vertical="center" wrapText="1"/>
    </xf>
    <xf numFmtId="3" fontId="11" fillId="9" borderId="20" xfId="0" applyNumberFormat="1" applyFont="1" applyFill="1" applyBorder="1" applyAlignment="1">
      <alignment horizontal="right" vertical="center" wrapText="1"/>
    </xf>
    <xf numFmtId="3" fontId="6" fillId="2" borderId="20" xfId="0" applyNumberFormat="1" applyFont="1" applyFill="1" applyBorder="1" applyAlignment="1">
      <alignment horizontal="right" vertical="center" wrapText="1"/>
    </xf>
    <xf numFmtId="3" fontId="11" fillId="9" borderId="21" xfId="0" applyNumberFormat="1" applyFont="1" applyFill="1" applyBorder="1" applyAlignment="1">
      <alignment horizontal="right" vertical="center" wrapText="1"/>
    </xf>
    <xf numFmtId="0" fontId="16" fillId="2" borderId="13" xfId="0" applyFont="1" applyFill="1" applyBorder="1" applyAlignment="1">
      <alignment horizontal="left" vertical="center"/>
    </xf>
    <xf numFmtId="165" fontId="14" fillId="2" borderId="13" xfId="0" applyNumberFormat="1" applyFont="1" applyFill="1" applyBorder="1" applyAlignment="1">
      <alignment horizontal="right" vertical="center" wrapText="1"/>
    </xf>
    <xf numFmtId="165" fontId="14" fillId="2" borderId="8" xfId="0" applyNumberFormat="1" applyFont="1" applyFill="1" applyBorder="1" applyAlignment="1">
      <alignment horizontal="right" vertical="center" wrapText="1"/>
    </xf>
    <xf numFmtId="165" fontId="14" fillId="9" borderId="8" xfId="0" applyNumberFormat="1" applyFont="1" applyFill="1" applyBorder="1" applyAlignment="1">
      <alignment horizontal="right" vertical="center" wrapText="1"/>
    </xf>
    <xf numFmtId="166" fontId="17" fillId="2" borderId="0" xfId="0" applyNumberFormat="1" applyFont="1" applyFill="1" applyBorder="1" applyAlignment="1">
      <alignment horizontal="right" vertical="center" wrapText="1"/>
    </xf>
    <xf numFmtId="165" fontId="14" fillId="9" borderId="4" xfId="0" applyNumberFormat="1" applyFont="1" applyFill="1" applyBorder="1" applyAlignment="1">
      <alignment horizontal="right" vertical="center" wrapText="1"/>
    </xf>
    <xf numFmtId="0" fontId="16" fillId="2" borderId="14" xfId="0" applyFont="1" applyFill="1" applyBorder="1" applyAlignment="1">
      <alignment horizontal="left" vertical="center" wrapText="1"/>
    </xf>
    <xf numFmtId="3" fontId="14" fillId="8" borderId="14" xfId="0" applyNumberFormat="1" applyFont="1" applyFill="1" applyBorder="1" applyAlignment="1">
      <alignment horizontal="right" vertical="center" wrapText="1"/>
    </xf>
    <xf numFmtId="3" fontId="14" fillId="8" borderId="0" xfId="0" applyNumberFormat="1" applyFont="1" applyFill="1" applyBorder="1" applyAlignment="1">
      <alignment horizontal="right" vertical="center" wrapText="1"/>
    </xf>
    <xf numFmtId="164" fontId="14" fillId="2" borderId="0" xfId="0" applyNumberFormat="1" applyFont="1" applyFill="1" applyBorder="1" applyAlignment="1">
      <alignment horizontal="right" vertical="center" wrapText="1"/>
    </xf>
    <xf numFmtId="164" fontId="14" fillId="9" borderId="0" xfId="0" applyNumberFormat="1" applyFont="1" applyFill="1" applyBorder="1" applyAlignment="1">
      <alignment horizontal="right" vertical="center" wrapText="1"/>
    </xf>
    <xf numFmtId="164" fontId="14" fillId="2" borderId="14"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4" fontId="14" fillId="9" borderId="15" xfId="0" applyNumberFormat="1" applyFont="1" applyFill="1" applyBorder="1" applyAlignment="1">
      <alignment horizontal="right" vertical="center" wrapText="1"/>
    </xf>
    <xf numFmtId="2" fontId="14" fillId="2" borderId="22" xfId="0" applyNumberFormat="1" applyFont="1" applyFill="1" applyBorder="1" applyAlignment="1">
      <alignment horizontal="right" vertical="center" wrapText="1"/>
    </xf>
    <xf numFmtId="2" fontId="14" fillId="2" borderId="23" xfId="0" applyNumberFormat="1" applyFont="1" applyFill="1" applyBorder="1" applyAlignment="1">
      <alignment horizontal="right" vertical="center" wrapText="1"/>
    </xf>
    <xf numFmtId="2" fontId="14" fillId="9" borderId="7" xfId="0" applyNumberFormat="1" applyFont="1" applyFill="1" applyBorder="1" applyAlignment="1">
      <alignment horizontal="right" vertical="center" wrapText="1"/>
    </xf>
    <xf numFmtId="4" fontId="17" fillId="2" borderId="23" xfId="0" applyNumberFormat="1" applyFont="1" applyFill="1" applyBorder="1" applyAlignment="1">
      <alignment horizontal="right" vertical="center" wrapText="1"/>
    </xf>
    <xf numFmtId="0" fontId="8" fillId="2" borderId="13" xfId="0" applyFont="1" applyFill="1" applyBorder="1" applyAlignment="1">
      <alignment horizontal="left" vertical="center"/>
    </xf>
    <xf numFmtId="3" fontId="11" fillId="2" borderId="13" xfId="0" applyNumberFormat="1" applyFont="1" applyFill="1" applyBorder="1" applyAlignment="1">
      <alignment horizontal="right" vertical="center" wrapText="1"/>
    </xf>
    <xf numFmtId="3" fontId="11" fillId="2" borderId="8"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9" fillId="2" borderId="14" xfId="1" applyNumberFormat="1" applyFont="1" applyFill="1" applyBorder="1" applyAlignment="1">
      <alignment horizontal="right" vertical="center" wrapText="1"/>
    </xf>
    <xf numFmtId="3" fontId="19" fillId="2" borderId="14" xfId="2" applyNumberFormat="1" applyFont="1" applyFill="1" applyBorder="1" applyAlignment="1">
      <alignment horizontal="right" vertical="center" wrapText="1"/>
    </xf>
    <xf numFmtId="3" fontId="19" fillId="2" borderId="0" xfId="2" applyNumberFormat="1" applyFont="1" applyFill="1" applyBorder="1" applyAlignment="1">
      <alignment horizontal="right" vertical="center" wrapText="1"/>
    </xf>
    <xf numFmtId="3" fontId="14" fillId="2" borderId="14" xfId="1" applyNumberFormat="1" applyFont="1" applyFill="1" applyBorder="1" applyAlignment="1">
      <alignment horizontal="right" vertical="center" wrapText="1"/>
    </xf>
    <xf numFmtId="3" fontId="14" fillId="2" borderId="14" xfId="2" applyNumberFormat="1" applyFont="1" applyFill="1" applyBorder="1" applyAlignment="1">
      <alignment horizontal="right" vertical="center" wrapText="1"/>
    </xf>
    <xf numFmtId="3" fontId="14" fillId="2" borderId="0" xfId="2" applyNumberFormat="1" applyFont="1" applyFill="1" applyBorder="1" applyAlignment="1">
      <alignment horizontal="right" vertical="center" wrapText="1"/>
    </xf>
    <xf numFmtId="3" fontId="22" fillId="2" borderId="18" xfId="0" applyNumberFormat="1" applyFont="1" applyFill="1" applyBorder="1" applyAlignment="1">
      <alignment vertical="center"/>
    </xf>
    <xf numFmtId="3" fontId="22" fillId="2" borderId="20" xfId="0" applyNumberFormat="1" applyFont="1" applyFill="1" applyBorder="1" applyAlignment="1">
      <alignment vertical="center"/>
    </xf>
    <xf numFmtId="3" fontId="22" fillId="9" borderId="20" xfId="0" applyNumberFormat="1" applyFont="1" applyFill="1" applyBorder="1" applyAlignment="1">
      <alignment vertical="center"/>
    </xf>
    <xf numFmtId="3" fontId="22" fillId="2" borderId="19" xfId="0" applyNumberFormat="1" applyFont="1" applyFill="1" applyBorder="1" applyAlignment="1">
      <alignment vertical="center"/>
    </xf>
    <xf numFmtId="3" fontId="22" fillId="9" borderId="21" xfId="0" applyNumberFormat="1" applyFont="1" applyFill="1" applyBorder="1" applyAlignment="1">
      <alignment vertical="center"/>
    </xf>
    <xf numFmtId="3" fontId="13" fillId="12" borderId="13" xfId="0" applyNumberFormat="1" applyFont="1" applyFill="1" applyBorder="1" applyAlignment="1">
      <alignment horizontal="right" vertical="center" wrapText="1"/>
    </xf>
    <xf numFmtId="3" fontId="13" fillId="12" borderId="8" xfId="0" applyNumberFormat="1" applyFont="1" applyFill="1" applyBorder="1" applyAlignment="1">
      <alignment horizontal="right" vertical="center" wrapText="1"/>
    </xf>
    <xf numFmtId="3" fontId="13" fillId="11" borderId="4" xfId="0" applyNumberFormat="1" applyFont="1" applyFill="1" applyBorder="1" applyAlignment="1">
      <alignment horizontal="right" vertical="center" wrapText="1"/>
    </xf>
    <xf numFmtId="165" fontId="23" fillId="10" borderId="13" xfId="0" applyNumberFormat="1" applyFont="1" applyFill="1" applyBorder="1" applyAlignment="1">
      <alignment horizontal="right" vertical="center" wrapText="1"/>
    </xf>
    <xf numFmtId="165" fontId="23" fillId="10" borderId="8" xfId="0" applyNumberFormat="1" applyFont="1" applyFill="1" applyBorder="1" applyAlignment="1">
      <alignment horizontal="right" vertical="center" wrapText="1"/>
    </xf>
    <xf numFmtId="165" fontId="13" fillId="10" borderId="0" xfId="0" applyNumberFormat="1" applyFont="1" applyFill="1" applyBorder="1" applyAlignment="1">
      <alignment horizontal="right" vertical="center" wrapText="1"/>
    </xf>
    <xf numFmtId="0" fontId="8" fillId="2" borderId="14" xfId="0" applyFont="1" applyFill="1" applyBorder="1" applyAlignment="1">
      <alignment horizontal="left" vertical="center" wrapText="1"/>
    </xf>
    <xf numFmtId="3" fontId="11" fillId="8" borderId="14" xfId="0" applyNumberFormat="1" applyFont="1" applyFill="1" applyBorder="1" applyAlignment="1">
      <alignment horizontal="right" vertical="center" wrapText="1"/>
    </xf>
    <xf numFmtId="3" fontId="11" fillId="8" borderId="0" xfId="0" applyNumberFormat="1" applyFont="1" applyFill="1" applyBorder="1" applyAlignment="1">
      <alignment horizontal="right" vertical="center" wrapText="1"/>
    </xf>
    <xf numFmtId="3" fontId="11" fillId="9" borderId="15" xfId="0" applyNumberFormat="1" applyFont="1" applyFill="1" applyBorder="1" applyAlignment="1">
      <alignment horizontal="center" vertical="center" wrapText="1"/>
    </xf>
    <xf numFmtId="3" fontId="14" fillId="9" borderId="15" xfId="0" applyNumberFormat="1" applyFont="1" applyFill="1" applyBorder="1" applyAlignment="1">
      <alignment horizontal="center" vertical="center" wrapText="1"/>
    </xf>
    <xf numFmtId="0" fontId="16" fillId="2" borderId="22" xfId="0" applyFont="1" applyFill="1" applyBorder="1" applyAlignment="1">
      <alignment horizontal="left" vertical="center" wrapText="1" indent="1"/>
    </xf>
    <xf numFmtId="0" fontId="16" fillId="2" borderId="22" xfId="0" applyFont="1" applyFill="1" applyBorder="1" applyAlignment="1">
      <alignment horizontal="left" vertical="center" wrapText="1"/>
    </xf>
    <xf numFmtId="3" fontId="14" fillId="8" borderId="2" xfId="0" applyNumberFormat="1" applyFont="1" applyFill="1" applyBorder="1" applyAlignment="1">
      <alignment horizontal="right" vertical="center" wrapText="1"/>
    </xf>
    <xf numFmtId="3" fontId="14" fillId="8" borderId="3" xfId="0" applyNumberFormat="1" applyFont="1" applyFill="1" applyBorder="1" applyAlignment="1">
      <alignment horizontal="right" vertical="center" wrapText="1"/>
    </xf>
    <xf numFmtId="3" fontId="14" fillId="9" borderId="12" xfId="0" applyNumberFormat="1" applyFont="1" applyFill="1" applyBorder="1" applyAlignment="1">
      <alignment horizontal="center" vertical="center" wrapText="1"/>
    </xf>
    <xf numFmtId="165" fontId="14" fillId="2" borderId="2" xfId="0" applyNumberFormat="1" applyFont="1" applyFill="1" applyBorder="1" applyAlignment="1">
      <alignment horizontal="right" vertical="center" wrapText="1"/>
    </xf>
    <xf numFmtId="165" fontId="14" fillId="2" borderId="3" xfId="0" applyNumberFormat="1" applyFont="1" applyFill="1" applyBorder="1" applyAlignment="1">
      <alignment horizontal="right" vertical="center" wrapText="1"/>
    </xf>
    <xf numFmtId="166" fontId="14" fillId="9" borderId="12" xfId="0" applyNumberFormat="1" applyFont="1" applyFill="1" applyBorder="1" applyAlignment="1">
      <alignment horizontal="right" vertical="center" wrapText="1"/>
    </xf>
    <xf numFmtId="0" fontId="14" fillId="2" borderId="3" xfId="0" applyFont="1" applyFill="1" applyBorder="1" applyAlignment="1">
      <alignment horizontal="right" vertical="center" wrapText="1"/>
    </xf>
    <xf numFmtId="0" fontId="8" fillId="2" borderId="13" xfId="0" applyFont="1" applyFill="1" applyBorder="1" applyAlignment="1">
      <alignment horizontal="left" vertical="center" wrapText="1"/>
    </xf>
    <xf numFmtId="3" fontId="11" fillId="8" borderId="13" xfId="0" applyNumberFormat="1" applyFont="1" applyFill="1" applyBorder="1" applyAlignment="1">
      <alignment horizontal="right" vertical="center" wrapText="1"/>
    </xf>
    <xf numFmtId="3" fontId="14" fillId="8" borderId="8" xfId="0" applyNumberFormat="1" applyFont="1" applyFill="1" applyBorder="1" applyAlignment="1">
      <alignment horizontal="right" vertical="center" wrapText="1"/>
    </xf>
    <xf numFmtId="3" fontId="14" fillId="9" borderId="4" xfId="0" applyNumberFormat="1" applyFont="1" applyFill="1" applyBorder="1" applyAlignment="1">
      <alignment horizontal="center" vertical="center" wrapText="1"/>
    </xf>
    <xf numFmtId="3" fontId="11" fillId="9" borderId="4" xfId="0" applyNumberFormat="1" applyFont="1" applyFill="1" applyBorder="1" applyAlignment="1">
      <alignment horizontal="right" vertical="center" wrapText="1"/>
    </xf>
    <xf numFmtId="3" fontId="14" fillId="8" borderId="22" xfId="0" applyNumberFormat="1" applyFont="1" applyFill="1" applyBorder="1" applyAlignment="1">
      <alignment horizontal="right" vertical="center" wrapText="1"/>
    </xf>
    <xf numFmtId="3" fontId="14" fillId="8" borderId="23" xfId="0" applyNumberFormat="1" applyFont="1" applyFill="1" applyBorder="1" applyAlignment="1">
      <alignment horizontal="right" vertical="center" wrapText="1"/>
    </xf>
    <xf numFmtId="3" fontId="14" fillId="9" borderId="7" xfId="0" applyNumberFormat="1" applyFont="1" applyFill="1" applyBorder="1" applyAlignment="1">
      <alignment horizontal="center" vertical="center" wrapText="1"/>
    </xf>
    <xf numFmtId="3" fontId="14" fillId="2" borderId="22" xfId="0" applyNumberFormat="1" applyFont="1" applyFill="1" applyBorder="1" applyAlignment="1">
      <alignment horizontal="right" vertical="center" wrapText="1"/>
    </xf>
    <xf numFmtId="3" fontId="14" fillId="2" borderId="23" xfId="0" applyNumberFormat="1" applyFont="1" applyFill="1" applyBorder="1" applyAlignment="1">
      <alignment horizontal="right" vertical="center" wrapText="1"/>
    </xf>
    <xf numFmtId="3" fontId="14" fillId="9" borderId="7" xfId="0" applyNumberFormat="1"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7" fillId="2" borderId="0" xfId="0" applyFont="1" applyFill="1" applyAlignment="1">
      <alignment vertical="top"/>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2" borderId="0" xfId="0" applyFont="1" applyFill="1" applyBorder="1" applyAlignment="1">
      <alignment vertical="center"/>
    </xf>
    <xf numFmtId="0" fontId="24" fillId="2" borderId="0" xfId="0" applyFont="1" applyFill="1" applyAlignment="1">
      <alignment vertical="center"/>
    </xf>
    <xf numFmtId="0" fontId="0" fillId="2" borderId="0" xfId="0" applyFill="1"/>
    <xf numFmtId="0" fontId="25"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6" fillId="6"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27" fillId="3" borderId="12" xfId="0" applyFont="1" applyFill="1" applyBorder="1" applyAlignment="1">
      <alignment horizontal="right" vertical="center" wrapText="1"/>
    </xf>
    <xf numFmtId="0" fontId="0" fillId="2" borderId="0" xfId="0" applyFill="1" applyBorder="1"/>
    <xf numFmtId="0" fontId="2" fillId="2" borderId="1" xfId="0" applyFont="1" applyFill="1" applyBorder="1" applyAlignment="1">
      <alignment vertical="center" wrapText="1"/>
    </xf>
    <xf numFmtId="10" fontId="2" fillId="10" borderId="0" xfId="0" applyNumberFormat="1" applyFont="1" applyFill="1" applyAlignment="1">
      <alignment horizontal="right" vertical="center" wrapText="1" indent="1"/>
    </xf>
    <xf numFmtId="10" fontId="2" fillId="2" borderId="0" xfId="0" applyNumberFormat="1" applyFont="1" applyFill="1" applyAlignment="1">
      <alignment horizontal="right" vertical="center" wrapText="1" indent="1"/>
    </xf>
    <xf numFmtId="167" fontId="29" fillId="13" borderId="15" xfId="0" applyNumberFormat="1" applyFont="1" applyFill="1" applyBorder="1" applyAlignment="1">
      <alignment horizontal="right" vertical="center" wrapText="1" indent="1"/>
    </xf>
    <xf numFmtId="10" fontId="30" fillId="2" borderId="0" xfId="1" applyNumberFormat="1" applyFont="1" applyFill="1" applyBorder="1" applyAlignment="1">
      <alignment horizontal="right" vertical="center" wrapText="1"/>
    </xf>
    <xf numFmtId="0" fontId="25" fillId="2" borderId="24" xfId="0" applyFont="1" applyFill="1" applyBorder="1" applyAlignment="1">
      <alignment vertical="center" wrapText="1"/>
    </xf>
    <xf numFmtId="10" fontId="2" fillId="10" borderId="25" xfId="0" applyNumberFormat="1" applyFont="1" applyFill="1" applyBorder="1" applyAlignment="1">
      <alignment horizontal="right" vertical="center" wrapText="1" indent="1"/>
    </xf>
    <xf numFmtId="10" fontId="2" fillId="2" borderId="26" xfId="0" applyNumberFormat="1" applyFont="1" applyFill="1" applyBorder="1" applyAlignment="1">
      <alignment horizontal="right" vertical="center" wrapText="1" indent="1"/>
    </xf>
    <xf numFmtId="167" fontId="29" fillId="13" borderId="27" xfId="0" applyNumberFormat="1" applyFont="1" applyFill="1" applyBorder="1" applyAlignment="1">
      <alignment horizontal="right" vertical="center" wrapText="1" indent="1"/>
    </xf>
    <xf numFmtId="0" fontId="1" fillId="13" borderId="24" xfId="0" applyFont="1" applyFill="1" applyBorder="1" applyAlignment="1">
      <alignment wrapText="1"/>
    </xf>
    <xf numFmtId="10" fontId="1" fillId="10" borderId="0" xfId="0" applyNumberFormat="1" applyFont="1" applyFill="1" applyAlignment="1">
      <alignment horizontal="right" vertical="center" wrapText="1" indent="1"/>
    </xf>
    <xf numFmtId="10" fontId="1" fillId="2" borderId="0" xfId="0" applyNumberFormat="1" applyFont="1" applyFill="1" applyAlignment="1">
      <alignment horizontal="right" vertical="center" wrapText="1" indent="1"/>
    </xf>
    <xf numFmtId="167" fontId="33" fillId="13" borderId="15" xfId="0" applyNumberFormat="1" applyFont="1" applyFill="1" applyBorder="1" applyAlignment="1">
      <alignment horizontal="right" vertical="center" wrapText="1" indent="1"/>
    </xf>
    <xf numFmtId="10" fontId="34" fillId="2" borderId="0" xfId="1" applyNumberFormat="1" applyFont="1" applyFill="1" applyBorder="1" applyAlignment="1">
      <alignment horizontal="right" vertical="center" wrapText="1"/>
    </xf>
    <xf numFmtId="0" fontId="30" fillId="2" borderId="2" xfId="0" applyFont="1" applyFill="1" applyBorder="1" applyAlignment="1">
      <alignment vertical="center" wrapText="1"/>
    </xf>
    <xf numFmtId="10" fontId="2" fillId="10" borderId="2" xfId="0" applyNumberFormat="1" applyFont="1" applyFill="1" applyBorder="1" applyAlignment="1">
      <alignment horizontal="right" vertical="center" wrapText="1" indent="1"/>
    </xf>
    <xf numFmtId="10" fontId="2" fillId="2" borderId="3" xfId="0" applyNumberFormat="1" applyFont="1" applyFill="1" applyBorder="1" applyAlignment="1">
      <alignment horizontal="right" vertical="center" wrapText="1" indent="1"/>
    </xf>
    <xf numFmtId="10" fontId="29" fillId="13" borderId="12" xfId="0" applyNumberFormat="1" applyFont="1" applyFill="1" applyBorder="1" applyAlignment="1">
      <alignment horizontal="right" vertical="center" wrapText="1" indent="1"/>
    </xf>
    <xf numFmtId="164" fontId="30" fillId="2" borderId="0" xfId="1" applyNumberFormat="1" applyFont="1" applyFill="1" applyBorder="1" applyAlignment="1">
      <alignment horizontal="right" vertical="center" wrapText="1"/>
    </xf>
    <xf numFmtId="0" fontId="17" fillId="2" borderId="0" xfId="0" applyFont="1" applyFill="1" applyAlignment="1">
      <alignment horizontal="left" vertical="top" wrapText="1"/>
    </xf>
    <xf numFmtId="0" fontId="17" fillId="2" borderId="0" xfId="0" applyFont="1" applyFill="1"/>
    <xf numFmtId="0" fontId="30" fillId="2" borderId="1"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1" fillId="2" borderId="1" xfId="0" applyFont="1" applyFill="1" applyBorder="1"/>
    <xf numFmtId="164" fontId="1" fillId="10" borderId="13" xfId="0" applyNumberFormat="1" applyFont="1" applyFill="1" applyBorder="1" applyAlignment="1">
      <alignment horizontal="right" wrapText="1" indent="1"/>
    </xf>
    <xf numFmtId="164" fontId="1" fillId="2" borderId="8" xfId="0" applyNumberFormat="1" applyFont="1" applyFill="1" applyBorder="1" applyAlignment="1">
      <alignment horizontal="right" wrapText="1" indent="1"/>
    </xf>
    <xf numFmtId="168" fontId="33" fillId="13" borderId="15" xfId="0" applyNumberFormat="1" applyFont="1" applyFill="1" applyBorder="1" applyAlignment="1">
      <alignment horizontal="right" vertical="center" wrapText="1" indent="1"/>
    </xf>
    <xf numFmtId="0" fontId="1" fillId="2" borderId="24" xfId="0" applyFont="1" applyFill="1" applyBorder="1"/>
    <xf numFmtId="164" fontId="1" fillId="10" borderId="14"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0" fontId="0" fillId="0" borderId="0" xfId="0" applyBorder="1"/>
    <xf numFmtId="0" fontId="1" fillId="2" borderId="5" xfId="0" applyFont="1" applyFill="1" applyBorder="1"/>
    <xf numFmtId="164" fontId="1" fillId="10" borderId="22" xfId="0" applyNumberFormat="1" applyFont="1" applyFill="1" applyBorder="1" applyAlignment="1">
      <alignment horizontal="right" wrapText="1" indent="1"/>
    </xf>
    <xf numFmtId="164" fontId="1" fillId="2" borderId="23" xfId="0" applyNumberFormat="1" applyFont="1" applyFill="1" applyBorder="1" applyAlignment="1">
      <alignment horizontal="right" wrapText="1" indent="1"/>
    </xf>
    <xf numFmtId="167" fontId="33" fillId="13" borderId="7" xfId="0" applyNumberFormat="1" applyFont="1" applyFill="1" applyBorder="1" applyAlignment="1">
      <alignment horizontal="right" vertical="center" wrapText="1" indent="1"/>
    </xf>
    <xf numFmtId="0" fontId="38" fillId="2" borderId="0" xfId="0" applyFont="1" applyFill="1" applyAlignment="1">
      <alignment horizontal="left"/>
    </xf>
    <xf numFmtId="0" fontId="38" fillId="2" borderId="0" xfId="0" applyFont="1" applyFill="1" applyAlignment="1">
      <alignment horizontal="left" wrapText="1"/>
    </xf>
    <xf numFmtId="0" fontId="38" fillId="2" borderId="0" xfId="0" applyFont="1" applyFill="1" applyAlignment="1">
      <alignment horizontal="left"/>
    </xf>
    <xf numFmtId="0" fontId="38" fillId="2" borderId="0" xfId="0" applyFont="1" applyFill="1" applyAlignment="1"/>
    <xf numFmtId="0" fontId="0" fillId="2" borderId="0" xfId="0" applyFill="1" applyAlignment="1">
      <alignment wrapText="1"/>
    </xf>
  </cellXfs>
  <cellStyles count="6">
    <cellStyle name="Normalny" xfId="0" builtinId="0"/>
    <cellStyle name="Normalny 2" xfId="3"/>
    <cellStyle name="Normalny 2 2 3" xfId="4"/>
    <cellStyle name="Normalny 66" xfId="5"/>
    <cellStyle name="Procentowy 2" xfId="1"/>
    <cellStyle name="Procentow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tabSelected="1" zoomScaleNormal="100" zoomScaleSheetLayoutView="100" workbookViewId="0">
      <pane xSplit="1" topLeftCell="J1" activePane="topRight" state="frozen"/>
      <selection activeCell="AC26" sqref="AC26"/>
      <selection pane="topRight" activeCell="AC26" sqref="AC26"/>
    </sheetView>
  </sheetViews>
  <sheetFormatPr defaultRowHeight="28.5" customHeight="1"/>
  <cols>
    <col min="1" max="1" width="40.625" style="59" customWidth="1"/>
    <col min="2" max="13" width="10.625" style="5" customWidth="1"/>
    <col min="14" max="14" width="9" style="5"/>
    <col min="15" max="16" width="10.625" style="5" customWidth="1"/>
    <col min="17" max="18" width="9" style="5"/>
    <col min="19" max="19" width="9" style="6"/>
    <col min="20" max="21" width="10.625" style="5" customWidth="1"/>
    <col min="22" max="24" width="9" style="5"/>
    <col min="25" max="26" width="10.625" style="5" customWidth="1"/>
    <col min="27" max="16384" width="9" style="5"/>
  </cols>
  <sheetData>
    <row r="1" spans="1:497" s="3" customFormat="1" ht="50.25"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row>
    <row r="2" spans="1:497" ht="138" customHeight="1" thickBot="1">
      <c r="A2" s="4" t="s">
        <v>1</v>
      </c>
      <c r="B2" s="4"/>
      <c r="C2" s="4"/>
      <c r="D2" s="4"/>
      <c r="E2" s="4"/>
      <c r="F2" s="4"/>
      <c r="G2" s="4"/>
      <c r="H2" s="4"/>
      <c r="I2" s="4"/>
      <c r="J2" s="4"/>
      <c r="K2" s="4"/>
      <c r="L2" s="4"/>
      <c r="M2" s="4"/>
      <c r="N2" s="4"/>
      <c r="T2" s="7"/>
      <c r="U2" s="7"/>
      <c r="V2" s="7"/>
      <c r="W2" s="7"/>
      <c r="X2" s="7"/>
      <c r="Y2" s="7"/>
      <c r="Z2" s="7"/>
    </row>
    <row r="3" spans="1:497" ht="20.100000000000001" customHeight="1" thickBot="1">
      <c r="A3" s="8" t="s">
        <v>2</v>
      </c>
      <c r="B3" s="9">
        <v>2012</v>
      </c>
      <c r="C3" s="10"/>
      <c r="D3" s="10"/>
      <c r="E3" s="10"/>
      <c r="F3" s="11">
        <v>2012</v>
      </c>
      <c r="G3" s="9">
        <v>2013</v>
      </c>
      <c r="H3" s="10"/>
      <c r="I3" s="10"/>
      <c r="J3" s="10"/>
      <c r="K3" s="11">
        <v>2013</v>
      </c>
      <c r="L3" s="9">
        <v>2014</v>
      </c>
      <c r="M3" s="10"/>
      <c r="N3" s="10"/>
      <c r="O3" s="10"/>
      <c r="P3" s="11">
        <v>2014</v>
      </c>
      <c r="Q3" s="9">
        <v>2015</v>
      </c>
      <c r="R3" s="10"/>
      <c r="S3" s="10"/>
      <c r="T3" s="10"/>
      <c r="U3" s="12">
        <v>2015</v>
      </c>
      <c r="V3" s="9">
        <v>2016</v>
      </c>
      <c r="W3" s="10"/>
      <c r="X3" s="10"/>
      <c r="Y3" s="10"/>
      <c r="Z3" s="12">
        <v>2016</v>
      </c>
    </row>
    <row r="4" spans="1:497" ht="20.100000000000001" customHeight="1" thickBot="1">
      <c r="A4" s="13"/>
      <c r="B4" s="14" t="s">
        <v>3</v>
      </c>
      <c r="C4" s="15" t="s">
        <v>4</v>
      </c>
      <c r="D4" s="15" t="s">
        <v>5</v>
      </c>
      <c r="E4" s="15" t="s">
        <v>6</v>
      </c>
      <c r="F4" s="16"/>
      <c r="G4" s="14" t="s">
        <v>3</v>
      </c>
      <c r="H4" s="15" t="s">
        <v>4</v>
      </c>
      <c r="I4" s="15" t="s">
        <v>5</v>
      </c>
      <c r="J4" s="15" t="s">
        <v>6</v>
      </c>
      <c r="K4" s="16"/>
      <c r="L4" s="14" t="s">
        <v>3</v>
      </c>
      <c r="M4" s="15" t="s">
        <v>4</v>
      </c>
      <c r="N4" s="17" t="s">
        <v>5</v>
      </c>
      <c r="O4" s="17" t="s">
        <v>6</v>
      </c>
      <c r="P4" s="16"/>
      <c r="Q4" s="18" t="s">
        <v>3</v>
      </c>
      <c r="R4" s="19" t="s">
        <v>4</v>
      </c>
      <c r="S4" s="19" t="s">
        <v>5</v>
      </c>
      <c r="T4" s="19" t="s">
        <v>6</v>
      </c>
      <c r="U4" s="20"/>
      <c r="V4" s="21" t="s">
        <v>3</v>
      </c>
      <c r="W4" s="22" t="s">
        <v>4</v>
      </c>
      <c r="X4" s="23" t="s">
        <v>5</v>
      </c>
      <c r="Y4" s="19" t="s">
        <v>6</v>
      </c>
      <c r="Z4" s="20"/>
    </row>
    <row r="5" spans="1:497" ht="20.100000000000001" customHeight="1" thickBot="1">
      <c r="A5" s="24" t="s">
        <v>7</v>
      </c>
      <c r="B5" s="25" t="s">
        <v>8</v>
      </c>
      <c r="C5" s="26" t="s">
        <v>8</v>
      </c>
      <c r="D5" s="26" t="s">
        <v>8</v>
      </c>
      <c r="E5" s="26" t="s">
        <v>8</v>
      </c>
      <c r="F5" s="27" t="s">
        <v>8</v>
      </c>
      <c r="G5" s="28">
        <f t="shared" ref="G5:N5" si="0">G7+G23</f>
        <v>16348336</v>
      </c>
      <c r="H5" s="29">
        <f t="shared" si="0"/>
        <v>16434266</v>
      </c>
      <c r="I5" s="29">
        <f t="shared" si="0"/>
        <v>16627551</v>
      </c>
      <c r="J5" s="29">
        <f t="shared" si="0"/>
        <v>16447334</v>
      </c>
      <c r="K5" s="27">
        <f t="shared" si="0"/>
        <v>16447334</v>
      </c>
      <c r="L5" s="28">
        <f t="shared" si="0"/>
        <v>16333003</v>
      </c>
      <c r="M5" s="29">
        <f t="shared" si="0"/>
        <v>16250497</v>
      </c>
      <c r="N5" s="29">
        <f t="shared" si="0"/>
        <v>16449992</v>
      </c>
      <c r="O5" s="29">
        <f>O7+O23</f>
        <v>16482031</v>
      </c>
      <c r="P5" s="27">
        <f>P7+P23</f>
        <v>16482031</v>
      </c>
      <c r="Q5" s="28">
        <f t="shared" ref="Q5:W5" si="1">Q7+Q23</f>
        <v>16429469</v>
      </c>
      <c r="R5" s="29">
        <f t="shared" si="1"/>
        <v>16349090</v>
      </c>
      <c r="S5" s="29">
        <f t="shared" si="1"/>
        <v>16395514</v>
      </c>
      <c r="T5" s="29">
        <f t="shared" si="1"/>
        <v>16469696</v>
      </c>
      <c r="U5" s="30">
        <f t="shared" si="1"/>
        <v>16469696</v>
      </c>
      <c r="V5" s="28">
        <f t="shared" si="1"/>
        <v>16531833</v>
      </c>
      <c r="W5" s="29">
        <f t="shared" si="1"/>
        <v>16711541</v>
      </c>
      <c r="X5" s="29">
        <f>X7+X23</f>
        <v>16545653</v>
      </c>
      <c r="Y5" s="29">
        <f t="shared" ref="Y5:Z5" si="2">Y7+Y23</f>
        <v>16524936</v>
      </c>
      <c r="Z5" s="30">
        <f t="shared" si="2"/>
        <v>16524936</v>
      </c>
    </row>
    <row r="6" spans="1:497" ht="20.100000000000001" customHeight="1">
      <c r="A6" s="31" t="s">
        <v>9</v>
      </c>
      <c r="B6" s="32"/>
      <c r="C6" s="33"/>
      <c r="D6" s="33"/>
      <c r="E6" s="33"/>
      <c r="F6" s="34"/>
      <c r="G6" s="35"/>
      <c r="H6" s="33"/>
      <c r="I6" s="33"/>
      <c r="J6" s="33"/>
      <c r="K6" s="34"/>
      <c r="L6" s="36"/>
      <c r="M6" s="33"/>
      <c r="N6" s="33"/>
      <c r="O6" s="33"/>
      <c r="P6" s="37"/>
      <c r="Q6" s="36"/>
      <c r="R6" s="33"/>
      <c r="S6" s="33"/>
      <c r="T6" s="33"/>
      <c r="U6" s="37"/>
      <c r="V6" s="38"/>
      <c r="W6" s="39"/>
      <c r="X6" s="39"/>
      <c r="Y6" s="33"/>
      <c r="Z6" s="37"/>
    </row>
    <row r="7" spans="1:497" ht="20.100000000000001" customHeight="1">
      <c r="A7" s="40" t="s">
        <v>10</v>
      </c>
      <c r="B7" s="41">
        <f>B8+B10+B11</f>
        <v>11532547</v>
      </c>
      <c r="C7" s="42">
        <f t="shared" ref="C7:M7" si="3">C8+C10+C11</f>
        <v>11516833</v>
      </c>
      <c r="D7" s="42">
        <f t="shared" si="3"/>
        <v>11605099</v>
      </c>
      <c r="E7" s="42">
        <f t="shared" si="3"/>
        <v>11735100</v>
      </c>
      <c r="F7" s="43">
        <f>SUM(F8,F10:F11)</f>
        <v>11735100</v>
      </c>
      <c r="G7" s="41">
        <f t="shared" si="3"/>
        <v>11799951</v>
      </c>
      <c r="H7" s="42">
        <f t="shared" si="3"/>
        <v>11868947</v>
      </c>
      <c r="I7" s="42">
        <f t="shared" si="3"/>
        <v>11908422</v>
      </c>
      <c r="J7" s="42">
        <f t="shared" si="3"/>
        <v>11978807</v>
      </c>
      <c r="K7" s="43">
        <f>SUM(K8,K10:K11)</f>
        <v>11978807</v>
      </c>
      <c r="L7" s="41">
        <f t="shared" si="3"/>
        <v>11982678</v>
      </c>
      <c r="M7" s="42">
        <f t="shared" si="3"/>
        <v>12023369</v>
      </c>
      <c r="N7" s="42">
        <f>N8+N10+N11</f>
        <v>12230798</v>
      </c>
      <c r="O7" s="42">
        <f>O8+O10+O11</f>
        <v>12347828</v>
      </c>
      <c r="P7" s="44">
        <f>P8+P10+P11</f>
        <v>12347828</v>
      </c>
      <c r="Q7" s="41">
        <f t="shared" ref="Q7" si="4">Q8+Q10+Q11</f>
        <v>12394712</v>
      </c>
      <c r="R7" s="42">
        <f>R8+R10+R11</f>
        <v>12377021</v>
      </c>
      <c r="S7" s="42">
        <f t="shared" ref="S7:Z7" si="5">S8+S10+S11</f>
        <v>12418707</v>
      </c>
      <c r="T7" s="42">
        <f t="shared" si="5"/>
        <v>12614703</v>
      </c>
      <c r="U7" s="44">
        <f t="shared" si="5"/>
        <v>12614703</v>
      </c>
      <c r="V7" s="41">
        <f t="shared" si="5"/>
        <v>12744166</v>
      </c>
      <c r="W7" s="42">
        <f t="shared" si="5"/>
        <v>12880725</v>
      </c>
      <c r="X7" s="42">
        <f t="shared" si="5"/>
        <v>13017749</v>
      </c>
      <c r="Y7" s="42">
        <f t="shared" si="5"/>
        <v>13254598</v>
      </c>
      <c r="Z7" s="44">
        <f t="shared" si="5"/>
        <v>13254598</v>
      </c>
    </row>
    <row r="8" spans="1:497" ht="20.100000000000001" customHeight="1">
      <c r="A8" s="45" t="s">
        <v>11</v>
      </c>
      <c r="B8" s="46">
        <v>3885022</v>
      </c>
      <c r="C8" s="47">
        <v>3868733</v>
      </c>
      <c r="D8" s="47">
        <v>3921673</v>
      </c>
      <c r="E8" s="47">
        <v>3994875</v>
      </c>
      <c r="F8" s="48">
        <f>E8</f>
        <v>3994875</v>
      </c>
      <c r="G8" s="46">
        <v>4047592</v>
      </c>
      <c r="H8" s="47">
        <v>4127560</v>
      </c>
      <c r="I8" s="47">
        <v>4160343</v>
      </c>
      <c r="J8" s="47">
        <v>4212323</v>
      </c>
      <c r="K8" s="48">
        <f>J8</f>
        <v>4212323</v>
      </c>
      <c r="L8" s="46">
        <v>4236986</v>
      </c>
      <c r="M8" s="47">
        <v>4255544</v>
      </c>
      <c r="N8" s="49">
        <v>4344773</v>
      </c>
      <c r="O8" s="47">
        <v>4391702</v>
      </c>
      <c r="P8" s="50">
        <v>4391702</v>
      </c>
      <c r="Q8" s="46">
        <v>4405464</v>
      </c>
      <c r="R8" s="47">
        <v>4374517</v>
      </c>
      <c r="S8" s="47">
        <v>4396361</v>
      </c>
      <c r="T8" s="47">
        <v>4503320</v>
      </c>
      <c r="U8" s="50">
        <f t="shared" ref="U8:U12" si="6">T8</f>
        <v>4503320</v>
      </c>
      <c r="V8" s="46">
        <v>4560267</v>
      </c>
      <c r="W8" s="47">
        <v>4632246</v>
      </c>
      <c r="X8" s="47">
        <v>4679114</v>
      </c>
      <c r="Y8" s="47">
        <v>4766429</v>
      </c>
      <c r="Z8" s="50">
        <f t="shared" ref="Z8:Z12" si="7">Y8</f>
        <v>4766429</v>
      </c>
    </row>
    <row r="9" spans="1:497" ht="20.100000000000001" customHeight="1">
      <c r="A9" s="51" t="s">
        <v>12</v>
      </c>
      <c r="B9" s="52">
        <v>394001</v>
      </c>
      <c r="C9" s="53">
        <v>416027</v>
      </c>
      <c r="D9" s="53">
        <v>470578</v>
      </c>
      <c r="E9" s="53">
        <v>510617</v>
      </c>
      <c r="F9" s="54">
        <f t="shared" ref="F9:F11" si="8">E9</f>
        <v>510617</v>
      </c>
      <c r="G9" s="52">
        <v>559997</v>
      </c>
      <c r="H9" s="53">
        <v>633475</v>
      </c>
      <c r="I9" s="53">
        <v>680316</v>
      </c>
      <c r="J9" s="53">
        <v>719935</v>
      </c>
      <c r="K9" s="54">
        <f>J9</f>
        <v>719935</v>
      </c>
      <c r="L9" s="52">
        <v>749319</v>
      </c>
      <c r="M9" s="53">
        <v>771481</v>
      </c>
      <c r="N9" s="55">
        <v>806064</v>
      </c>
      <c r="O9" s="53">
        <v>844809</v>
      </c>
      <c r="P9" s="56">
        <v>844809</v>
      </c>
      <c r="Q9" s="52">
        <v>872628</v>
      </c>
      <c r="R9" s="53">
        <v>886305</v>
      </c>
      <c r="S9" s="53">
        <v>901271</v>
      </c>
      <c r="T9" s="53">
        <v>936307</v>
      </c>
      <c r="U9" s="56">
        <f t="shared" si="6"/>
        <v>936307</v>
      </c>
      <c r="V9" s="52">
        <v>957952</v>
      </c>
      <c r="W9" s="53">
        <v>972771</v>
      </c>
      <c r="X9" s="53">
        <v>982068</v>
      </c>
      <c r="Y9" s="53">
        <v>1021720</v>
      </c>
      <c r="Z9" s="56">
        <f t="shared" si="7"/>
        <v>1021720</v>
      </c>
    </row>
    <row r="10" spans="1:497" ht="20.100000000000001" customHeight="1">
      <c r="A10" s="45" t="s">
        <v>13</v>
      </c>
      <c r="B10" s="46">
        <v>6985015</v>
      </c>
      <c r="C10" s="47">
        <v>6978192</v>
      </c>
      <c r="D10" s="47">
        <v>6976594</v>
      </c>
      <c r="E10" s="47">
        <v>6979590</v>
      </c>
      <c r="F10" s="48">
        <f t="shared" si="8"/>
        <v>6979590</v>
      </c>
      <c r="G10" s="46">
        <v>6941638</v>
      </c>
      <c r="H10" s="47">
        <v>6891314</v>
      </c>
      <c r="I10" s="47">
        <v>6834719</v>
      </c>
      <c r="J10" s="47">
        <v>6778675</v>
      </c>
      <c r="K10" s="48">
        <f t="shared" ref="K10:K11" si="9">J10</f>
        <v>6778675</v>
      </c>
      <c r="L10" s="46">
        <v>6713629</v>
      </c>
      <c r="M10" s="47">
        <v>6644687</v>
      </c>
      <c r="N10" s="49">
        <v>6617382</v>
      </c>
      <c r="O10" s="47">
        <v>6587915</v>
      </c>
      <c r="P10" s="50">
        <v>6587915</v>
      </c>
      <c r="Q10" s="46">
        <v>6552365</v>
      </c>
      <c r="R10" s="47">
        <v>6519311</v>
      </c>
      <c r="S10" s="47">
        <v>6505016</v>
      </c>
      <c r="T10" s="47">
        <v>6516643</v>
      </c>
      <c r="U10" s="50">
        <f t="shared" si="6"/>
        <v>6516643</v>
      </c>
      <c r="V10" s="46">
        <v>6536366</v>
      </c>
      <c r="W10" s="47">
        <v>6559223</v>
      </c>
      <c r="X10" s="47">
        <v>6616579</v>
      </c>
      <c r="Y10" s="47">
        <v>6730427</v>
      </c>
      <c r="Z10" s="50">
        <f t="shared" si="7"/>
        <v>6730427</v>
      </c>
    </row>
    <row r="11" spans="1:497" ht="20.100000000000001" customHeight="1">
      <c r="A11" s="45" t="s">
        <v>14</v>
      </c>
      <c r="B11" s="46">
        <v>662510</v>
      </c>
      <c r="C11" s="47">
        <v>669908</v>
      </c>
      <c r="D11" s="47">
        <v>706832</v>
      </c>
      <c r="E11" s="47">
        <v>760635</v>
      </c>
      <c r="F11" s="48">
        <f t="shared" si="8"/>
        <v>760635</v>
      </c>
      <c r="G11" s="46">
        <v>810721</v>
      </c>
      <c r="H11" s="47">
        <v>850073</v>
      </c>
      <c r="I11" s="47">
        <v>913360</v>
      </c>
      <c r="J11" s="47">
        <v>987809</v>
      </c>
      <c r="K11" s="48">
        <f t="shared" si="9"/>
        <v>987809</v>
      </c>
      <c r="L11" s="57">
        <v>1032063</v>
      </c>
      <c r="M11" s="58">
        <v>1123138</v>
      </c>
      <c r="N11" s="49">
        <v>1268643</v>
      </c>
      <c r="O11" s="59">
        <v>1368211</v>
      </c>
      <c r="P11" s="50">
        <v>1368211</v>
      </c>
      <c r="Q11" s="57">
        <v>1436883</v>
      </c>
      <c r="R11" s="58">
        <v>1483193</v>
      </c>
      <c r="S11" s="58">
        <v>1517330</v>
      </c>
      <c r="T11" s="47">
        <v>1594740</v>
      </c>
      <c r="U11" s="50">
        <f t="shared" si="6"/>
        <v>1594740</v>
      </c>
      <c r="V11" s="57">
        <v>1647533</v>
      </c>
      <c r="W11" s="58">
        <v>1689256</v>
      </c>
      <c r="X11" s="58">
        <v>1722056</v>
      </c>
      <c r="Y11" s="47">
        <v>1757742</v>
      </c>
      <c r="Z11" s="50">
        <f t="shared" si="7"/>
        <v>1757742</v>
      </c>
    </row>
    <row r="12" spans="1:497" ht="20.100000000000001" customHeight="1" thickBot="1">
      <c r="A12" s="60" t="s">
        <v>15</v>
      </c>
      <c r="B12" s="61">
        <v>6282300</v>
      </c>
      <c r="C12" s="62">
        <v>6264412</v>
      </c>
      <c r="D12" s="62">
        <v>6281184</v>
      </c>
      <c r="E12" s="62">
        <v>6313423</v>
      </c>
      <c r="F12" s="63">
        <f>E12</f>
        <v>6313423</v>
      </c>
      <c r="G12" s="61">
        <v>6318321</v>
      </c>
      <c r="H12" s="62">
        <v>6306877</v>
      </c>
      <c r="I12" s="62">
        <v>6285607</v>
      </c>
      <c r="J12" s="62">
        <v>6287658</v>
      </c>
      <c r="K12" s="63">
        <f>J12</f>
        <v>6287658</v>
      </c>
      <c r="L12" s="61">
        <v>6260662</v>
      </c>
      <c r="M12" s="62">
        <v>6221111</v>
      </c>
      <c r="N12" s="64">
        <v>6184775</v>
      </c>
      <c r="O12" s="62">
        <v>6137531</v>
      </c>
      <c r="P12" s="65">
        <v>6137531</v>
      </c>
      <c r="Q12" s="61">
        <v>6068839</v>
      </c>
      <c r="R12" s="62">
        <v>5990051</v>
      </c>
      <c r="S12" s="62">
        <v>5937768</v>
      </c>
      <c r="T12" s="62">
        <v>5916103</v>
      </c>
      <c r="U12" s="65">
        <f t="shared" si="6"/>
        <v>5916103</v>
      </c>
      <c r="V12" s="61">
        <v>5893225</v>
      </c>
      <c r="W12" s="62">
        <v>5862310</v>
      </c>
      <c r="X12" s="62">
        <v>5860884</v>
      </c>
      <c r="Y12" s="62">
        <v>5882804</v>
      </c>
      <c r="Z12" s="65">
        <f t="shared" si="7"/>
        <v>5882804</v>
      </c>
    </row>
    <row r="13" spans="1:497" ht="20.100000000000001" customHeight="1">
      <c r="A13" s="66" t="s">
        <v>16</v>
      </c>
      <c r="B13" s="67">
        <v>92.5</v>
      </c>
      <c r="C13" s="68">
        <v>94.4</v>
      </c>
      <c r="D13" s="68">
        <v>93.8</v>
      </c>
      <c r="E13" s="68">
        <v>93.8</v>
      </c>
      <c r="F13" s="69">
        <v>93.6</v>
      </c>
      <c r="G13" s="67">
        <v>89.1</v>
      </c>
      <c r="H13" s="68">
        <v>90.3</v>
      </c>
      <c r="I13" s="68">
        <v>87.6</v>
      </c>
      <c r="J13" s="68">
        <v>87.1</v>
      </c>
      <c r="K13" s="69">
        <v>88.5</v>
      </c>
      <c r="L13" s="67">
        <v>84.8</v>
      </c>
      <c r="M13" s="68">
        <v>85.3</v>
      </c>
      <c r="N13" s="70">
        <v>86.5</v>
      </c>
      <c r="O13" s="68">
        <v>87.2</v>
      </c>
      <c r="P13" s="71">
        <v>85.9</v>
      </c>
      <c r="Q13" s="67">
        <v>85.8</v>
      </c>
      <c r="R13" s="68">
        <v>87</v>
      </c>
      <c r="S13" s="68">
        <v>88.1</v>
      </c>
      <c r="T13" s="68">
        <v>88.3</v>
      </c>
      <c r="U13" s="71">
        <v>87.3</v>
      </c>
      <c r="V13" s="67">
        <v>87</v>
      </c>
      <c r="W13" s="68">
        <v>88.4</v>
      </c>
      <c r="X13" s="68">
        <v>88.6</v>
      </c>
      <c r="Y13" s="68">
        <v>90.7</v>
      </c>
      <c r="Z13" s="71">
        <v>88.7</v>
      </c>
    </row>
    <row r="14" spans="1:497" ht="20.100000000000001" customHeight="1">
      <c r="A14" s="72" t="s">
        <v>17</v>
      </c>
      <c r="B14" s="73" t="s">
        <v>8</v>
      </c>
      <c r="C14" s="74" t="s">
        <v>8</v>
      </c>
      <c r="D14" s="74" t="s">
        <v>8</v>
      </c>
      <c r="E14" s="75">
        <v>8.4252884188563901E-2</v>
      </c>
      <c r="F14" s="76">
        <f>E14</f>
        <v>8.4252884188563901E-2</v>
      </c>
      <c r="G14" s="77">
        <v>8.6500864834109098E-2</v>
      </c>
      <c r="H14" s="75">
        <v>8.7995678097648605E-2</v>
      </c>
      <c r="I14" s="75">
        <v>8.95665783401738E-2</v>
      </c>
      <c r="J14" s="75">
        <v>9.1612274770678806E-2</v>
      </c>
      <c r="K14" s="76">
        <f>J14</f>
        <v>9.1612274770678806E-2</v>
      </c>
      <c r="L14" s="77">
        <v>9.0641340484564806E-2</v>
      </c>
      <c r="M14" s="75">
        <v>8.7627794752018207E-2</v>
      </c>
      <c r="N14" s="78">
        <f>8.8%</f>
        <v>8.8000000000000009E-2</v>
      </c>
      <c r="O14" s="75">
        <v>9.0976359886998898E-2</v>
      </c>
      <c r="P14" s="79">
        <v>9.0999999999999998E-2</v>
      </c>
      <c r="Q14" s="77">
        <v>9.5000000000000001E-2</v>
      </c>
      <c r="R14" s="75">
        <v>0.10100000000000001</v>
      </c>
      <c r="S14" s="75">
        <v>0.10199999999999999</v>
      </c>
      <c r="T14" s="75">
        <v>0.1</v>
      </c>
      <c r="U14" s="79">
        <v>0.1</v>
      </c>
      <c r="V14" s="77">
        <v>9.8000000000000004E-2</v>
      </c>
      <c r="W14" s="75">
        <v>0.09</v>
      </c>
      <c r="X14" s="75">
        <v>8.5000000000000006E-2</v>
      </c>
      <c r="Y14" s="75">
        <v>8.3000000000000004E-2</v>
      </c>
      <c r="Z14" s="79">
        <v>8.3000000000000004E-2</v>
      </c>
    </row>
    <row r="15" spans="1:497" ht="20.100000000000001" customHeight="1" thickBot="1">
      <c r="A15" s="72" t="s">
        <v>18</v>
      </c>
      <c r="B15" s="80">
        <f t="shared" ref="B15:M15" si="10">B7/B12</f>
        <v>1.8357205163713926</v>
      </c>
      <c r="C15" s="81">
        <f t="shared" si="10"/>
        <v>1.838453952262399</v>
      </c>
      <c r="D15" s="81">
        <f t="shared" si="10"/>
        <v>1.8475973638091163</v>
      </c>
      <c r="E15" s="81">
        <f t="shared" si="10"/>
        <v>1.858753959619053</v>
      </c>
      <c r="F15" s="82">
        <f t="shared" si="10"/>
        <v>1.858753959619053</v>
      </c>
      <c r="G15" s="80">
        <f t="shared" si="10"/>
        <v>1.8675770034475931</v>
      </c>
      <c r="H15" s="81">
        <f t="shared" si="10"/>
        <v>1.8819055770391591</v>
      </c>
      <c r="I15" s="81">
        <f t="shared" si="10"/>
        <v>1.8945540184106324</v>
      </c>
      <c r="J15" s="81">
        <f t="shared" si="10"/>
        <v>1.9051301772456453</v>
      </c>
      <c r="K15" s="82">
        <f t="shared" si="10"/>
        <v>1.9051301772456453</v>
      </c>
      <c r="L15" s="80">
        <f t="shared" si="10"/>
        <v>1.9139634115369908</v>
      </c>
      <c r="M15" s="81">
        <f t="shared" si="10"/>
        <v>1.9326723152825918</v>
      </c>
      <c r="N15" s="83">
        <v>1.98</v>
      </c>
      <c r="O15" s="81">
        <v>2.0099999999999998</v>
      </c>
      <c r="P15" s="82">
        <v>2.0099999999999998</v>
      </c>
      <c r="Q15" s="80">
        <f t="shared" ref="Q15" si="11">Q7/Q12</f>
        <v>2.0423530760990696</v>
      </c>
      <c r="R15" s="81">
        <v>2.0699999999999998</v>
      </c>
      <c r="S15" s="81">
        <v>2.09</v>
      </c>
      <c r="T15" s="81">
        <v>2.13</v>
      </c>
      <c r="U15" s="82">
        <v>2.13</v>
      </c>
      <c r="V15" s="80">
        <v>2.16</v>
      </c>
      <c r="W15" s="81">
        <v>2.2000000000000002</v>
      </c>
      <c r="X15" s="81">
        <v>2.2200000000000002</v>
      </c>
      <c r="Y15" s="81">
        <v>2.25</v>
      </c>
      <c r="Z15" s="82">
        <v>2.25</v>
      </c>
    </row>
    <row r="16" spans="1:497" ht="20.100000000000001" customHeight="1">
      <c r="A16" s="84" t="s">
        <v>19</v>
      </c>
      <c r="B16" s="85">
        <f>B17+B19+B20</f>
        <v>11497022</v>
      </c>
      <c r="C16" s="86">
        <f t="shared" ref="C16:M16" si="12">C17+C19+C20</f>
        <v>11521707</v>
      </c>
      <c r="D16" s="86">
        <f t="shared" si="12"/>
        <v>11558288</v>
      </c>
      <c r="E16" s="86">
        <f t="shared" si="12"/>
        <v>11659474</v>
      </c>
      <c r="F16" s="43">
        <f t="shared" si="12"/>
        <v>11559122.75</v>
      </c>
      <c r="G16" s="85">
        <f t="shared" si="12"/>
        <v>11772318</v>
      </c>
      <c r="H16" s="86">
        <f t="shared" si="12"/>
        <v>11846507</v>
      </c>
      <c r="I16" s="86">
        <f t="shared" si="12"/>
        <v>11884574</v>
      </c>
      <c r="J16" s="86">
        <f t="shared" si="12"/>
        <v>11924710</v>
      </c>
      <c r="K16" s="43">
        <f t="shared" si="12"/>
        <v>11857027.25</v>
      </c>
      <c r="L16" s="85">
        <f t="shared" si="12"/>
        <v>11986199</v>
      </c>
      <c r="M16" s="86">
        <f t="shared" si="12"/>
        <v>11981389</v>
      </c>
      <c r="N16" s="86">
        <f>N17+N19+N20</f>
        <v>12125363.166666668</v>
      </c>
      <c r="O16" s="86">
        <f>O17+O19+O20</f>
        <v>12272311</v>
      </c>
      <c r="P16" s="44">
        <f>P17+P19+P20</f>
        <v>12091316</v>
      </c>
      <c r="Q16" s="85">
        <f t="shared" ref="Q16" si="13">Q17+Q19+Q20</f>
        <v>12376603</v>
      </c>
      <c r="R16" s="86">
        <f>R17+R19+R20</f>
        <v>12391326</v>
      </c>
      <c r="S16" s="86">
        <f t="shared" ref="S16:Z16" si="14">S17+S19+S20</f>
        <v>12378586</v>
      </c>
      <c r="T16" s="86">
        <f t="shared" si="14"/>
        <v>12496080</v>
      </c>
      <c r="U16" s="44">
        <f t="shared" si="14"/>
        <v>12410649</v>
      </c>
      <c r="V16" s="85">
        <f t="shared" si="14"/>
        <v>12675864</v>
      </c>
      <c r="W16" s="86">
        <f t="shared" si="14"/>
        <v>12809438</v>
      </c>
      <c r="X16" s="86">
        <f t="shared" si="14"/>
        <v>12940680</v>
      </c>
      <c r="Y16" s="86">
        <f t="shared" si="14"/>
        <v>13119033</v>
      </c>
      <c r="Z16" s="44">
        <f t="shared" si="14"/>
        <v>12886254</v>
      </c>
    </row>
    <row r="17" spans="1:26" ht="20.100000000000001" customHeight="1">
      <c r="A17" s="45" t="s">
        <v>11</v>
      </c>
      <c r="B17" s="46">
        <v>3858338</v>
      </c>
      <c r="C17" s="47">
        <v>3879834</v>
      </c>
      <c r="D17" s="47">
        <v>3894623</v>
      </c>
      <c r="E17" s="47">
        <v>3955082</v>
      </c>
      <c r="F17" s="48">
        <f>AVERAGE(B17:E17)</f>
        <v>3896969.25</v>
      </c>
      <c r="G17" s="46">
        <v>4018307</v>
      </c>
      <c r="H17" s="47">
        <v>4098051</v>
      </c>
      <c r="I17" s="47">
        <v>4144131</v>
      </c>
      <c r="J17" s="47">
        <v>4175145</v>
      </c>
      <c r="K17" s="48">
        <f>AVERAGE(G17:J17)</f>
        <v>4108908.5</v>
      </c>
      <c r="L17" s="46">
        <v>4227450</v>
      </c>
      <c r="M17" s="47">
        <v>4243880</v>
      </c>
      <c r="N17" s="49">
        <v>4301558.166666667</v>
      </c>
      <c r="O17" s="47">
        <v>4361890</v>
      </c>
      <c r="P17" s="50">
        <v>4283695</v>
      </c>
      <c r="Q17" s="46">
        <v>4403541</v>
      </c>
      <c r="R17" s="47">
        <v>4397999</v>
      </c>
      <c r="S17" s="47">
        <v>4376405</v>
      </c>
      <c r="T17" s="47">
        <v>4441918</v>
      </c>
      <c r="U17" s="50">
        <v>4404966</v>
      </c>
      <c r="V17" s="46">
        <v>4532806</v>
      </c>
      <c r="W17" s="47">
        <v>4595313</v>
      </c>
      <c r="X17" s="47">
        <v>4654591</v>
      </c>
      <c r="Y17" s="47">
        <v>4712813</v>
      </c>
      <c r="Z17" s="50">
        <v>4623881</v>
      </c>
    </row>
    <row r="18" spans="1:26" ht="20.100000000000001" customHeight="1">
      <c r="A18" s="51" t="s">
        <v>12</v>
      </c>
      <c r="B18" s="52">
        <v>358652</v>
      </c>
      <c r="C18" s="53">
        <v>406943</v>
      </c>
      <c r="D18" s="87">
        <v>443743.5</v>
      </c>
      <c r="E18" s="53">
        <v>494506</v>
      </c>
      <c r="F18" s="54">
        <f>AVERAGE(B18:E18)</f>
        <v>425961.125</v>
      </c>
      <c r="G18" s="52">
        <v>535271</v>
      </c>
      <c r="H18" s="53">
        <v>600411</v>
      </c>
      <c r="I18" s="53">
        <v>658475</v>
      </c>
      <c r="J18" s="53">
        <v>697978</v>
      </c>
      <c r="K18" s="54">
        <f t="shared" ref="K18:K20" si="15">AVERAGE(G18:J18)</f>
        <v>623033.75</v>
      </c>
      <c r="L18" s="88">
        <v>736315</v>
      </c>
      <c r="M18" s="53">
        <v>759922</v>
      </c>
      <c r="N18" s="55">
        <v>787736.16666666663</v>
      </c>
      <c r="O18" s="53">
        <v>822568</v>
      </c>
      <c r="P18" s="56">
        <v>776635</v>
      </c>
      <c r="Q18" s="88">
        <v>860827</v>
      </c>
      <c r="R18" s="53">
        <v>881296</v>
      </c>
      <c r="S18" s="53">
        <v>893001</v>
      </c>
      <c r="T18" s="53">
        <v>915940</v>
      </c>
      <c r="U18" s="56">
        <v>887766</v>
      </c>
      <c r="V18" s="89">
        <v>948366</v>
      </c>
      <c r="W18" s="90">
        <v>964197</v>
      </c>
      <c r="X18" s="90">
        <v>977142</v>
      </c>
      <c r="Y18" s="53">
        <v>995820</v>
      </c>
      <c r="Z18" s="56">
        <v>971381</v>
      </c>
    </row>
    <row r="19" spans="1:26" ht="20.100000000000001" customHeight="1">
      <c r="A19" s="45" t="s">
        <v>13</v>
      </c>
      <c r="B19" s="46">
        <v>6986951</v>
      </c>
      <c r="C19" s="47">
        <v>6977393</v>
      </c>
      <c r="D19" s="47">
        <v>6978772</v>
      </c>
      <c r="E19" s="47">
        <v>6974525</v>
      </c>
      <c r="F19" s="48">
        <f t="shared" ref="F19:F20" si="16">AVERAGE(B19:E19)</f>
        <v>6979410.25</v>
      </c>
      <c r="G19" s="46">
        <v>6965606</v>
      </c>
      <c r="H19" s="47">
        <v>6917102</v>
      </c>
      <c r="I19" s="47">
        <v>6862047</v>
      </c>
      <c r="J19" s="47">
        <v>6801845</v>
      </c>
      <c r="K19" s="48">
        <f t="shared" si="15"/>
        <v>6886650</v>
      </c>
      <c r="L19" s="91">
        <v>6749396</v>
      </c>
      <c r="M19" s="47">
        <v>6670820</v>
      </c>
      <c r="N19" s="49">
        <v>6628199.166666667</v>
      </c>
      <c r="O19" s="47">
        <v>6597742</v>
      </c>
      <c r="P19" s="50">
        <v>6661539</v>
      </c>
      <c r="Q19" s="91">
        <v>6570344</v>
      </c>
      <c r="R19" s="47">
        <v>6532488</v>
      </c>
      <c r="S19" s="47">
        <v>6508391</v>
      </c>
      <c r="T19" s="47">
        <v>6502872</v>
      </c>
      <c r="U19" s="50">
        <v>6528524</v>
      </c>
      <c r="V19" s="92">
        <v>6523316</v>
      </c>
      <c r="W19" s="93">
        <v>6546774</v>
      </c>
      <c r="X19" s="93">
        <v>6579908</v>
      </c>
      <c r="Y19" s="47">
        <v>6667869</v>
      </c>
      <c r="Z19" s="50">
        <v>6579467</v>
      </c>
    </row>
    <row r="20" spans="1:26" ht="20.100000000000001" customHeight="1">
      <c r="A20" s="45" t="s">
        <v>14</v>
      </c>
      <c r="B20" s="46">
        <v>651733</v>
      </c>
      <c r="C20" s="47">
        <v>664480</v>
      </c>
      <c r="D20" s="47">
        <v>684893</v>
      </c>
      <c r="E20" s="47">
        <v>729867</v>
      </c>
      <c r="F20" s="48">
        <f t="shared" si="16"/>
        <v>682743.25</v>
      </c>
      <c r="G20" s="46">
        <v>788405</v>
      </c>
      <c r="H20" s="47">
        <v>831354</v>
      </c>
      <c r="I20" s="47">
        <v>878396</v>
      </c>
      <c r="J20" s="47">
        <v>947720</v>
      </c>
      <c r="K20" s="48">
        <f t="shared" si="15"/>
        <v>861468.75</v>
      </c>
      <c r="L20" s="91">
        <v>1009353</v>
      </c>
      <c r="M20" s="47">
        <v>1066689</v>
      </c>
      <c r="N20" s="49">
        <v>1195605.8333333333</v>
      </c>
      <c r="O20" s="47">
        <v>1312679</v>
      </c>
      <c r="P20" s="50">
        <v>1146082</v>
      </c>
      <c r="Q20" s="91">
        <v>1402718</v>
      </c>
      <c r="R20" s="47">
        <v>1460839</v>
      </c>
      <c r="S20" s="47">
        <v>1493790</v>
      </c>
      <c r="T20" s="47">
        <v>1551290</v>
      </c>
      <c r="U20" s="50">
        <v>1477159</v>
      </c>
      <c r="V20" s="92">
        <v>1619742</v>
      </c>
      <c r="W20" s="93">
        <v>1667351</v>
      </c>
      <c r="X20" s="93">
        <v>1706181</v>
      </c>
      <c r="Y20" s="47">
        <v>1738351</v>
      </c>
      <c r="Z20" s="50">
        <v>1682906</v>
      </c>
    </row>
    <row r="21" spans="1:26" ht="20.100000000000001" customHeight="1" thickBot="1">
      <c r="A21" s="60" t="s">
        <v>20</v>
      </c>
      <c r="B21" s="94">
        <v>6288609</v>
      </c>
      <c r="C21" s="95">
        <v>6272029</v>
      </c>
      <c r="D21" s="95">
        <v>6271838</v>
      </c>
      <c r="E21" s="95">
        <v>6291791</v>
      </c>
      <c r="F21" s="96">
        <f>AVERAGE(B21:E21)</f>
        <v>6281066.75</v>
      </c>
      <c r="G21" s="97">
        <v>6316275</v>
      </c>
      <c r="H21" s="95">
        <v>6317333</v>
      </c>
      <c r="I21" s="95">
        <v>6293472</v>
      </c>
      <c r="J21" s="95">
        <v>6279979</v>
      </c>
      <c r="K21" s="96">
        <f>AVERAGE(G21:J21)</f>
        <v>6301764.75</v>
      </c>
      <c r="L21" s="97">
        <v>6274951</v>
      </c>
      <c r="M21" s="95">
        <v>6242450</v>
      </c>
      <c r="N21" s="64">
        <v>6201335.333333333</v>
      </c>
      <c r="O21" s="95">
        <v>6159902.666666667</v>
      </c>
      <c r="P21" s="98">
        <v>6219660</v>
      </c>
      <c r="Q21" s="97">
        <v>6105250</v>
      </c>
      <c r="R21" s="95">
        <v>6031638</v>
      </c>
      <c r="S21" s="95">
        <v>5960463</v>
      </c>
      <c r="T21" s="95">
        <v>5922397</v>
      </c>
      <c r="U21" s="98">
        <v>6004937</v>
      </c>
      <c r="V21" s="97">
        <v>5902526</v>
      </c>
      <c r="W21" s="95">
        <v>5876458</v>
      </c>
      <c r="X21" s="95">
        <v>5858477</v>
      </c>
      <c r="Y21" s="95">
        <v>5868541</v>
      </c>
      <c r="Z21" s="98">
        <v>5876500</v>
      </c>
    </row>
    <row r="22" spans="1:26" ht="20.100000000000001" customHeight="1">
      <c r="A22" s="31" t="s">
        <v>21</v>
      </c>
      <c r="B22" s="99"/>
      <c r="C22" s="100"/>
      <c r="D22" s="100"/>
      <c r="E22" s="100"/>
      <c r="F22" s="101"/>
      <c r="G22" s="102"/>
      <c r="H22" s="103"/>
      <c r="I22" s="103"/>
      <c r="J22" s="103"/>
      <c r="K22" s="101"/>
      <c r="L22" s="102"/>
      <c r="M22" s="104"/>
      <c r="N22" s="104"/>
      <c r="O22" s="103"/>
      <c r="P22" s="101"/>
      <c r="Q22" s="102"/>
      <c r="R22" s="104"/>
      <c r="S22" s="104"/>
      <c r="T22" s="103"/>
      <c r="U22" s="101"/>
      <c r="V22" s="102"/>
      <c r="W22" s="103"/>
      <c r="X22" s="103"/>
      <c r="Y22" s="103"/>
      <c r="Z22" s="101"/>
    </row>
    <row r="23" spans="1:26" ht="20.100000000000001" customHeight="1">
      <c r="A23" s="105" t="s">
        <v>10</v>
      </c>
      <c r="B23" s="106" t="s">
        <v>8</v>
      </c>
      <c r="C23" s="107" t="s">
        <v>8</v>
      </c>
      <c r="D23" s="107" t="s">
        <v>8</v>
      </c>
      <c r="E23" s="107" t="s">
        <v>8</v>
      </c>
      <c r="F23" s="108" t="s">
        <v>8</v>
      </c>
      <c r="G23" s="41">
        <f>SUM(G24:G26)</f>
        <v>4548385</v>
      </c>
      <c r="H23" s="42">
        <f t="shared" ref="H23:M23" si="17">SUM(H24:H26)</f>
        <v>4565319</v>
      </c>
      <c r="I23" s="42">
        <f t="shared" si="17"/>
        <v>4719129</v>
      </c>
      <c r="J23" s="42">
        <f t="shared" si="17"/>
        <v>4468527</v>
      </c>
      <c r="K23" s="43">
        <f t="shared" si="17"/>
        <v>4468527</v>
      </c>
      <c r="L23" s="41">
        <f t="shared" si="17"/>
        <v>4350325</v>
      </c>
      <c r="M23" s="42">
        <f t="shared" si="17"/>
        <v>4227128</v>
      </c>
      <c r="N23" s="42">
        <f>SUM(N24:N26)</f>
        <v>4219194</v>
      </c>
      <c r="O23" s="42">
        <f>SUM(O24:O26)</f>
        <v>4134203</v>
      </c>
      <c r="P23" s="44">
        <f>SUM(P24:P26)</f>
        <v>4134203</v>
      </c>
      <c r="Q23" s="41">
        <f t="shared" ref="Q23:Z23" si="18">SUM(Q24:Q26)</f>
        <v>4034757</v>
      </c>
      <c r="R23" s="42">
        <f t="shared" si="18"/>
        <v>3972069</v>
      </c>
      <c r="S23" s="42">
        <f t="shared" si="18"/>
        <v>3976807</v>
      </c>
      <c r="T23" s="42">
        <f t="shared" si="18"/>
        <v>3854993</v>
      </c>
      <c r="U23" s="44">
        <f t="shared" si="18"/>
        <v>3854993</v>
      </c>
      <c r="V23" s="41">
        <f t="shared" si="18"/>
        <v>3787667</v>
      </c>
      <c r="W23" s="42">
        <f t="shared" si="18"/>
        <v>3830816</v>
      </c>
      <c r="X23" s="42">
        <f t="shared" si="18"/>
        <v>3527904</v>
      </c>
      <c r="Y23" s="42">
        <f t="shared" si="18"/>
        <v>3270338</v>
      </c>
      <c r="Z23" s="44">
        <f t="shared" si="18"/>
        <v>3270338</v>
      </c>
    </row>
    <row r="24" spans="1:26" ht="20.100000000000001" customHeight="1">
      <c r="A24" s="45" t="s">
        <v>22</v>
      </c>
      <c r="B24" s="73" t="s">
        <v>8</v>
      </c>
      <c r="C24" s="74" t="s">
        <v>8</v>
      </c>
      <c r="D24" s="74" t="s">
        <v>8</v>
      </c>
      <c r="E24" s="74" t="s">
        <v>8</v>
      </c>
      <c r="F24" s="109" t="s">
        <v>8</v>
      </c>
      <c r="G24" s="46">
        <v>85574</v>
      </c>
      <c r="H24" s="47">
        <v>81441</v>
      </c>
      <c r="I24" s="47">
        <v>84538</v>
      </c>
      <c r="J24" s="47">
        <v>77771</v>
      </c>
      <c r="K24" s="50">
        <f>J24</f>
        <v>77771</v>
      </c>
      <c r="L24" s="46">
        <v>81619</v>
      </c>
      <c r="M24" s="47">
        <v>66578</v>
      </c>
      <c r="N24" s="49">
        <v>98136</v>
      </c>
      <c r="O24" s="47">
        <v>122787</v>
      </c>
      <c r="P24" s="50">
        <v>122787</v>
      </c>
      <c r="Q24" s="46">
        <v>66163</v>
      </c>
      <c r="R24" s="47">
        <v>41517</v>
      </c>
      <c r="S24" s="47">
        <v>60471</v>
      </c>
      <c r="T24" s="47">
        <v>31972</v>
      </c>
      <c r="U24" s="50">
        <f>T24</f>
        <v>31972</v>
      </c>
      <c r="V24" s="46">
        <v>35754</v>
      </c>
      <c r="W24" s="47">
        <v>73544</v>
      </c>
      <c r="X24" s="47">
        <v>44913</v>
      </c>
      <c r="Y24" s="47">
        <v>79306</v>
      </c>
      <c r="Z24" s="50">
        <f>Y24</f>
        <v>79306</v>
      </c>
    </row>
    <row r="25" spans="1:26" ht="20.100000000000001" customHeight="1">
      <c r="A25" s="45" t="s">
        <v>23</v>
      </c>
      <c r="B25" s="73" t="s">
        <v>8</v>
      </c>
      <c r="C25" s="74" t="s">
        <v>8</v>
      </c>
      <c r="D25" s="74" t="s">
        <v>8</v>
      </c>
      <c r="E25" s="74" t="s">
        <v>8</v>
      </c>
      <c r="F25" s="109" t="s">
        <v>8</v>
      </c>
      <c r="G25" s="46">
        <v>4385742</v>
      </c>
      <c r="H25" s="47">
        <v>4379630</v>
      </c>
      <c r="I25" s="47">
        <v>4475541</v>
      </c>
      <c r="J25" s="47">
        <v>4171810</v>
      </c>
      <c r="K25" s="50">
        <f>J25</f>
        <v>4171810</v>
      </c>
      <c r="L25" s="46">
        <v>4042605</v>
      </c>
      <c r="M25" s="47">
        <v>3923778</v>
      </c>
      <c r="N25" s="49">
        <v>3855669</v>
      </c>
      <c r="O25" s="47">
        <v>3792978</v>
      </c>
      <c r="P25" s="50">
        <v>3792978</v>
      </c>
      <c r="Q25" s="46">
        <v>3775976</v>
      </c>
      <c r="R25" s="47">
        <v>3737282</v>
      </c>
      <c r="S25" s="47">
        <v>3685092</v>
      </c>
      <c r="T25" s="47">
        <v>3591736</v>
      </c>
      <c r="U25" s="50">
        <f t="shared" ref="U25:U26" si="19">T25</f>
        <v>3591736</v>
      </c>
      <c r="V25" s="46">
        <v>3495733</v>
      </c>
      <c r="W25" s="47">
        <v>3473228</v>
      </c>
      <c r="X25" s="47">
        <v>3223224</v>
      </c>
      <c r="Y25" s="47">
        <v>2972443</v>
      </c>
      <c r="Z25" s="50">
        <f t="shared" ref="Z25:Z26" si="20">Y25</f>
        <v>2972443</v>
      </c>
    </row>
    <row r="26" spans="1:26" ht="20.100000000000001" customHeight="1" thickBot="1">
      <c r="A26" s="110" t="s">
        <v>24</v>
      </c>
      <c r="B26" s="73" t="s">
        <v>8</v>
      </c>
      <c r="C26" s="74" t="s">
        <v>8</v>
      </c>
      <c r="D26" s="74" t="s">
        <v>8</v>
      </c>
      <c r="E26" s="74" t="s">
        <v>8</v>
      </c>
      <c r="F26" s="109" t="s">
        <v>8</v>
      </c>
      <c r="G26" s="46">
        <v>77069</v>
      </c>
      <c r="H26" s="47">
        <v>104248</v>
      </c>
      <c r="I26" s="47">
        <v>159050</v>
      </c>
      <c r="J26" s="47">
        <v>218946</v>
      </c>
      <c r="K26" s="50">
        <f>J26</f>
        <v>218946</v>
      </c>
      <c r="L26" s="46">
        <v>226101</v>
      </c>
      <c r="M26" s="47">
        <v>236772</v>
      </c>
      <c r="N26" s="49">
        <v>265389</v>
      </c>
      <c r="O26" s="47">
        <v>218438</v>
      </c>
      <c r="P26" s="50">
        <v>218438</v>
      </c>
      <c r="Q26" s="46">
        <v>192618</v>
      </c>
      <c r="R26" s="47">
        <v>193270</v>
      </c>
      <c r="S26" s="47">
        <v>231244</v>
      </c>
      <c r="T26" s="47">
        <v>231285</v>
      </c>
      <c r="U26" s="50">
        <f t="shared" si="19"/>
        <v>231285</v>
      </c>
      <c r="V26" s="46">
        <v>256180</v>
      </c>
      <c r="W26" s="47">
        <v>284044</v>
      </c>
      <c r="X26" s="47">
        <v>259767</v>
      </c>
      <c r="Y26" s="47">
        <v>218589</v>
      </c>
      <c r="Z26" s="50">
        <f t="shared" si="20"/>
        <v>218589</v>
      </c>
    </row>
    <row r="27" spans="1:26" ht="20.100000000000001" customHeight="1" thickBot="1">
      <c r="A27" s="111" t="s">
        <v>25</v>
      </c>
      <c r="B27" s="112" t="s">
        <v>8</v>
      </c>
      <c r="C27" s="113" t="s">
        <v>8</v>
      </c>
      <c r="D27" s="113" t="s">
        <v>8</v>
      </c>
      <c r="E27" s="113" t="s">
        <v>8</v>
      </c>
      <c r="F27" s="114" t="s">
        <v>8</v>
      </c>
      <c r="G27" s="115">
        <v>18</v>
      </c>
      <c r="H27" s="116">
        <v>19.2</v>
      </c>
      <c r="I27" s="116">
        <v>18.2</v>
      </c>
      <c r="J27" s="116">
        <v>17.5</v>
      </c>
      <c r="K27" s="117">
        <v>18.2</v>
      </c>
      <c r="L27" s="115">
        <v>16.5</v>
      </c>
      <c r="M27" s="116">
        <v>17.899999999999999</v>
      </c>
      <c r="N27" s="118">
        <v>18.3</v>
      </c>
      <c r="O27" s="116">
        <v>18.2</v>
      </c>
      <c r="P27" s="117">
        <v>17.7</v>
      </c>
      <c r="Q27" s="115">
        <v>17.3</v>
      </c>
      <c r="R27" s="116">
        <v>18.3</v>
      </c>
      <c r="S27" s="116">
        <v>19</v>
      </c>
      <c r="T27" s="116">
        <v>18.5</v>
      </c>
      <c r="U27" s="117">
        <v>18.3</v>
      </c>
      <c r="V27" s="115">
        <v>17.7</v>
      </c>
      <c r="W27" s="116">
        <v>18.899999999999999</v>
      </c>
      <c r="X27" s="116">
        <v>18.7</v>
      </c>
      <c r="Y27" s="116">
        <v>19.2</v>
      </c>
      <c r="Z27" s="117">
        <v>18.600000000000001</v>
      </c>
    </row>
    <row r="28" spans="1:26" ht="20.100000000000001" customHeight="1">
      <c r="A28" s="119" t="s">
        <v>19</v>
      </c>
      <c r="B28" s="120" t="s">
        <v>8</v>
      </c>
      <c r="C28" s="121" t="s">
        <v>8</v>
      </c>
      <c r="D28" s="121" t="s">
        <v>8</v>
      </c>
      <c r="E28" s="121" t="s">
        <v>8</v>
      </c>
      <c r="F28" s="122" t="s">
        <v>8</v>
      </c>
      <c r="G28" s="85">
        <f>SUM(G29:G31)</f>
        <v>4549031</v>
      </c>
      <c r="H28" s="86">
        <f t="shared" ref="H28:M28" si="21">SUM(H29:H31)</f>
        <v>4532090</v>
      </c>
      <c r="I28" s="86">
        <f t="shared" si="21"/>
        <v>4635182</v>
      </c>
      <c r="J28" s="86">
        <f t="shared" si="21"/>
        <v>4599374</v>
      </c>
      <c r="K28" s="123">
        <f t="shared" si="21"/>
        <v>4578919.25</v>
      </c>
      <c r="L28" s="85">
        <f t="shared" si="21"/>
        <v>4398038</v>
      </c>
      <c r="M28" s="86">
        <f t="shared" si="21"/>
        <v>4285747</v>
      </c>
      <c r="N28" s="86">
        <f>SUM(N29:N31)</f>
        <v>4212274</v>
      </c>
      <c r="O28" s="86">
        <f>SUM(O29:O31)</f>
        <v>4172129</v>
      </c>
      <c r="P28" s="123">
        <f>SUM(P29:P31)</f>
        <v>4267047</v>
      </c>
      <c r="Q28" s="85">
        <f t="shared" ref="Q28:Z28" si="22">SUM(Q29:Q31)</f>
        <v>4068646</v>
      </c>
      <c r="R28" s="86">
        <f t="shared" si="22"/>
        <v>4006108</v>
      </c>
      <c r="S28" s="86">
        <f t="shared" si="22"/>
        <v>3970091</v>
      </c>
      <c r="T28" s="86">
        <f t="shared" si="22"/>
        <v>3917979</v>
      </c>
      <c r="U28" s="123">
        <f t="shared" si="22"/>
        <v>3990706</v>
      </c>
      <c r="V28" s="85">
        <f t="shared" si="22"/>
        <v>3801870</v>
      </c>
      <c r="W28" s="86">
        <f t="shared" si="22"/>
        <v>3794613</v>
      </c>
      <c r="X28" s="86">
        <f t="shared" si="22"/>
        <v>3713417</v>
      </c>
      <c r="Y28" s="86">
        <f t="shared" si="22"/>
        <v>3341220</v>
      </c>
      <c r="Z28" s="123">
        <f t="shared" si="22"/>
        <v>3662780</v>
      </c>
    </row>
    <row r="29" spans="1:26" ht="20.100000000000001" customHeight="1">
      <c r="A29" s="45" t="s">
        <v>22</v>
      </c>
      <c r="B29" s="73" t="s">
        <v>8</v>
      </c>
      <c r="C29" s="74" t="s">
        <v>8</v>
      </c>
      <c r="D29" s="74" t="s">
        <v>8</v>
      </c>
      <c r="E29" s="74" t="s">
        <v>8</v>
      </c>
      <c r="F29" s="109" t="s">
        <v>8</v>
      </c>
      <c r="G29" s="46">
        <v>78707</v>
      </c>
      <c r="H29" s="47">
        <v>73828</v>
      </c>
      <c r="I29" s="47">
        <v>68740</v>
      </c>
      <c r="J29" s="47">
        <v>77953</v>
      </c>
      <c r="K29" s="50">
        <f>AVERAGE(G29:J29)</f>
        <v>74807</v>
      </c>
      <c r="L29" s="46">
        <v>77779</v>
      </c>
      <c r="M29" s="47">
        <v>79253</v>
      </c>
      <c r="N29" s="49">
        <v>69522</v>
      </c>
      <c r="O29" s="47">
        <v>129021</v>
      </c>
      <c r="P29" s="50">
        <v>88894</v>
      </c>
      <c r="Q29" s="46">
        <v>67972</v>
      </c>
      <c r="R29" s="47">
        <v>61165</v>
      </c>
      <c r="S29" s="47">
        <v>41313</v>
      </c>
      <c r="T29" s="47">
        <v>56743</v>
      </c>
      <c r="U29" s="50">
        <v>56798</v>
      </c>
      <c r="V29" s="46">
        <v>36255</v>
      </c>
      <c r="W29" s="47">
        <v>52114</v>
      </c>
      <c r="X29" s="47">
        <v>42971</v>
      </c>
      <c r="Y29" s="47">
        <v>54083</v>
      </c>
      <c r="Z29" s="50">
        <v>46356</v>
      </c>
    </row>
    <row r="30" spans="1:26" ht="20.100000000000001" customHeight="1">
      <c r="A30" s="45" t="s">
        <v>23</v>
      </c>
      <c r="B30" s="73" t="s">
        <v>8</v>
      </c>
      <c r="C30" s="74" t="s">
        <v>8</v>
      </c>
      <c r="D30" s="74" t="s">
        <v>8</v>
      </c>
      <c r="E30" s="74" t="s">
        <v>8</v>
      </c>
      <c r="F30" s="109" t="s">
        <v>8</v>
      </c>
      <c r="G30" s="46">
        <v>4397976</v>
      </c>
      <c r="H30" s="47">
        <v>4370181</v>
      </c>
      <c r="I30" s="47">
        <v>4431149</v>
      </c>
      <c r="J30" s="47">
        <v>4338987</v>
      </c>
      <c r="K30" s="50">
        <f t="shared" ref="K30:K31" si="23">AVERAGE(G30:J30)</f>
        <v>4384573.25</v>
      </c>
      <c r="L30" s="46">
        <v>4091609</v>
      </c>
      <c r="M30" s="47">
        <v>3975410</v>
      </c>
      <c r="N30" s="49">
        <v>3893375</v>
      </c>
      <c r="O30" s="47">
        <v>3798701</v>
      </c>
      <c r="P30" s="50">
        <v>3939774</v>
      </c>
      <c r="Q30" s="46">
        <v>3797423</v>
      </c>
      <c r="R30" s="47">
        <v>3755130</v>
      </c>
      <c r="S30" s="47">
        <v>3713656</v>
      </c>
      <c r="T30" s="47">
        <v>3630863</v>
      </c>
      <c r="U30" s="50">
        <v>3724268</v>
      </c>
      <c r="V30" s="46">
        <v>3529840</v>
      </c>
      <c r="W30" s="47">
        <v>3473104</v>
      </c>
      <c r="X30" s="47">
        <v>3386794</v>
      </c>
      <c r="Y30" s="47">
        <v>3058691</v>
      </c>
      <c r="Z30" s="50">
        <v>3362107</v>
      </c>
    </row>
    <row r="31" spans="1:26" ht="20.100000000000001" customHeight="1" thickBot="1">
      <c r="A31" s="110" t="s">
        <v>24</v>
      </c>
      <c r="B31" s="124" t="s">
        <v>8</v>
      </c>
      <c r="C31" s="125" t="s">
        <v>8</v>
      </c>
      <c r="D31" s="125" t="s">
        <v>8</v>
      </c>
      <c r="E31" s="125" t="s">
        <v>8</v>
      </c>
      <c r="F31" s="126" t="s">
        <v>8</v>
      </c>
      <c r="G31" s="127">
        <v>72348</v>
      </c>
      <c r="H31" s="128">
        <v>88081</v>
      </c>
      <c r="I31" s="128">
        <v>135293</v>
      </c>
      <c r="J31" s="128">
        <v>182434</v>
      </c>
      <c r="K31" s="129">
        <f t="shared" si="23"/>
        <v>119539</v>
      </c>
      <c r="L31" s="127">
        <v>228650</v>
      </c>
      <c r="M31" s="128">
        <v>231084</v>
      </c>
      <c r="N31" s="130">
        <v>249377</v>
      </c>
      <c r="O31" s="128">
        <v>244407</v>
      </c>
      <c r="P31" s="129">
        <v>238379</v>
      </c>
      <c r="Q31" s="127">
        <v>203251</v>
      </c>
      <c r="R31" s="128">
        <v>189813</v>
      </c>
      <c r="S31" s="128">
        <v>215122</v>
      </c>
      <c r="T31" s="128">
        <v>230373</v>
      </c>
      <c r="U31" s="129">
        <v>209640</v>
      </c>
      <c r="V31" s="127">
        <v>235775</v>
      </c>
      <c r="W31" s="128">
        <v>269395</v>
      </c>
      <c r="X31" s="128">
        <v>283652</v>
      </c>
      <c r="Y31" s="128">
        <v>228446</v>
      </c>
      <c r="Z31" s="129">
        <v>254317</v>
      </c>
    </row>
    <row r="32" spans="1:26" ht="20.100000000000001" customHeight="1">
      <c r="T32" s="7"/>
      <c r="U32" s="7"/>
      <c r="V32" s="7"/>
      <c r="W32" s="7"/>
      <c r="X32" s="7"/>
      <c r="Y32" s="7"/>
      <c r="Z32" s="7"/>
    </row>
    <row r="33" spans="1:26" ht="20.100000000000001" customHeight="1">
      <c r="A33" s="59" t="s">
        <v>26</v>
      </c>
      <c r="T33" s="131"/>
      <c r="U33" s="131"/>
      <c r="V33" s="131"/>
      <c r="W33" s="131"/>
      <c r="X33" s="131"/>
      <c r="Y33" s="131"/>
      <c r="Z33" s="131"/>
    </row>
    <row r="34" spans="1:26" ht="20.100000000000001" customHeight="1">
      <c r="A34" s="59" t="s">
        <v>27</v>
      </c>
      <c r="T34" s="131"/>
      <c r="U34" s="131"/>
      <c r="V34" s="131"/>
      <c r="W34" s="131"/>
      <c r="X34" s="131"/>
      <c r="Y34" s="131"/>
      <c r="Z34" s="131"/>
    </row>
    <row r="35" spans="1:26" ht="20.100000000000001" customHeight="1">
      <c r="A35" s="132" t="s">
        <v>28</v>
      </c>
      <c r="B35" s="133"/>
      <c r="C35" s="133"/>
      <c r="D35" s="133"/>
      <c r="E35" s="133"/>
      <c r="F35" s="133"/>
      <c r="G35" s="133"/>
      <c r="H35" s="133"/>
      <c r="I35" s="133"/>
      <c r="T35" s="131"/>
      <c r="U35" s="131"/>
      <c r="V35" s="131"/>
      <c r="W35" s="131"/>
      <c r="X35" s="131"/>
      <c r="Y35" s="131"/>
      <c r="Z35" s="131"/>
    </row>
    <row r="36" spans="1:26" ht="42.75" customHeight="1">
      <c r="A36" s="132" t="s">
        <v>29</v>
      </c>
      <c r="B36" s="132"/>
      <c r="C36" s="132"/>
      <c r="D36" s="132"/>
      <c r="E36" s="132"/>
      <c r="F36" s="132"/>
      <c r="G36" s="132"/>
      <c r="H36" s="132"/>
      <c r="I36" s="132"/>
      <c r="J36" s="132"/>
      <c r="K36" s="132"/>
      <c r="L36" s="132"/>
      <c r="M36" s="132"/>
      <c r="T36" s="134"/>
      <c r="U36" s="7"/>
      <c r="V36" s="7"/>
      <c r="W36" s="7"/>
      <c r="X36" s="7"/>
      <c r="Y36" s="134"/>
      <c r="Z36" s="7"/>
    </row>
    <row r="37" spans="1:26" ht="20.100000000000001" customHeight="1">
      <c r="A37" s="133" t="s">
        <v>30</v>
      </c>
      <c r="B37" s="133"/>
      <c r="C37" s="133"/>
      <c r="D37" s="133"/>
      <c r="E37" s="133"/>
      <c r="F37" s="133"/>
      <c r="G37" s="133"/>
      <c r="H37" s="133"/>
      <c r="I37" s="133"/>
      <c r="J37" s="133"/>
      <c r="K37" s="133"/>
      <c r="L37" s="133"/>
      <c r="M37" s="133"/>
      <c r="T37" s="131"/>
      <c r="U37" s="131"/>
      <c r="V37" s="131"/>
      <c r="W37" s="131"/>
      <c r="X37" s="131"/>
      <c r="Y37" s="131"/>
      <c r="Z37" s="131"/>
    </row>
    <row r="38" spans="1:26" ht="20.100000000000001" customHeight="1">
      <c r="T38" s="7"/>
      <c r="U38" s="7"/>
      <c r="V38" s="7"/>
      <c r="W38" s="7"/>
      <c r="X38" s="7"/>
      <c r="Y38" s="7"/>
      <c r="Z38" s="7"/>
    </row>
    <row r="39" spans="1:26" ht="20.100000000000001" customHeight="1"/>
    <row r="40" spans="1:26" ht="20.100000000000001" customHeight="1"/>
    <row r="41" spans="1:26" ht="20.100000000000001" customHeight="1"/>
    <row r="42" spans="1:26" ht="20.100000000000001" customHeight="1"/>
    <row r="43" spans="1:26" ht="20.100000000000001" customHeight="1"/>
    <row r="44" spans="1:26" ht="20.100000000000001" customHeight="1"/>
    <row r="45" spans="1:26" ht="20.100000000000001" customHeight="1"/>
    <row r="46" spans="1:26" ht="20.100000000000001" customHeight="1"/>
    <row r="47" spans="1:26" ht="20.100000000000001" customHeight="1"/>
    <row r="48" spans="1:26" ht="20.100000000000001" customHeight="1"/>
    <row r="49" spans="2:26" ht="20.100000000000001" customHeight="1"/>
    <row r="50" spans="2:26" s="59" customFormat="1" ht="20.100000000000001" customHeight="1">
      <c r="B50" s="5"/>
      <c r="C50" s="5"/>
      <c r="D50" s="5"/>
      <c r="E50" s="5"/>
      <c r="F50" s="5"/>
      <c r="G50" s="5"/>
      <c r="H50" s="5"/>
      <c r="I50" s="5"/>
      <c r="J50" s="5"/>
      <c r="K50" s="5"/>
      <c r="L50" s="5"/>
      <c r="M50" s="5"/>
      <c r="N50" s="5"/>
      <c r="O50" s="5"/>
      <c r="P50" s="5"/>
      <c r="Q50" s="5"/>
      <c r="R50" s="5"/>
      <c r="S50" s="6"/>
      <c r="T50" s="5"/>
      <c r="U50" s="5"/>
      <c r="V50" s="5"/>
      <c r="W50" s="5"/>
      <c r="X50" s="5"/>
      <c r="Y50" s="5"/>
      <c r="Z50" s="5"/>
    </row>
    <row r="51" spans="2:26" s="59" customFormat="1" ht="20.100000000000001" customHeight="1">
      <c r="B51" s="5"/>
      <c r="C51" s="5"/>
      <c r="D51" s="5"/>
      <c r="E51" s="5"/>
      <c r="F51" s="5"/>
      <c r="G51" s="5"/>
      <c r="H51" s="5"/>
      <c r="I51" s="5"/>
      <c r="J51" s="5"/>
      <c r="K51" s="5"/>
      <c r="L51" s="5"/>
      <c r="M51" s="5"/>
      <c r="N51" s="5"/>
      <c r="O51" s="5"/>
      <c r="P51" s="5"/>
      <c r="Q51" s="5"/>
      <c r="R51" s="5"/>
      <c r="S51" s="6"/>
      <c r="T51" s="5"/>
      <c r="U51" s="5"/>
      <c r="V51" s="5"/>
      <c r="W51" s="5"/>
      <c r="X51" s="5"/>
      <c r="Y51" s="5"/>
      <c r="Z51" s="5"/>
    </row>
    <row r="52" spans="2:26" s="59" customFormat="1" ht="20.100000000000001" customHeight="1">
      <c r="B52" s="5"/>
      <c r="C52" s="5"/>
      <c r="D52" s="5"/>
      <c r="E52" s="5"/>
      <c r="F52" s="5"/>
      <c r="G52" s="5"/>
      <c r="H52" s="5"/>
      <c r="I52" s="5"/>
      <c r="J52" s="5"/>
      <c r="K52" s="5"/>
      <c r="L52" s="5"/>
      <c r="M52" s="5"/>
      <c r="N52" s="5"/>
      <c r="O52" s="5"/>
      <c r="P52" s="5"/>
      <c r="Q52" s="5"/>
      <c r="R52" s="5"/>
      <c r="S52" s="6"/>
      <c r="T52" s="5"/>
      <c r="U52" s="5"/>
      <c r="V52" s="5"/>
      <c r="W52" s="5"/>
      <c r="X52" s="5"/>
      <c r="Y52" s="5"/>
      <c r="Z52" s="5"/>
    </row>
    <row r="53" spans="2:26" s="59" customFormat="1" ht="20.100000000000001" customHeight="1">
      <c r="B53" s="5"/>
      <c r="C53" s="5"/>
      <c r="D53" s="5"/>
      <c r="E53" s="5"/>
      <c r="F53" s="5"/>
      <c r="G53" s="5"/>
      <c r="H53" s="5"/>
      <c r="I53" s="5"/>
      <c r="J53" s="5"/>
      <c r="K53" s="5"/>
      <c r="L53" s="5"/>
      <c r="M53" s="5"/>
      <c r="N53" s="5"/>
      <c r="O53" s="5"/>
      <c r="P53" s="5"/>
      <c r="Q53" s="5"/>
      <c r="R53" s="5"/>
      <c r="S53" s="6"/>
      <c r="T53" s="5"/>
      <c r="U53" s="5"/>
      <c r="V53" s="5"/>
      <c r="W53" s="5"/>
      <c r="X53" s="5"/>
      <c r="Y53" s="5"/>
      <c r="Z53" s="5"/>
    </row>
    <row r="54" spans="2:26" s="59" customFormat="1" ht="20.100000000000001" customHeight="1">
      <c r="B54" s="5"/>
      <c r="C54" s="5"/>
      <c r="D54" s="5"/>
      <c r="E54" s="5"/>
      <c r="F54" s="5"/>
      <c r="G54" s="5"/>
      <c r="H54" s="5"/>
      <c r="I54" s="5"/>
      <c r="J54" s="5"/>
      <c r="K54" s="5"/>
      <c r="L54" s="5"/>
      <c r="M54" s="5"/>
      <c r="N54" s="5"/>
      <c r="O54" s="5"/>
      <c r="P54" s="5"/>
      <c r="Q54" s="5"/>
      <c r="R54" s="5"/>
      <c r="S54" s="6"/>
      <c r="T54" s="5"/>
      <c r="U54" s="5"/>
      <c r="V54" s="5"/>
      <c r="W54" s="5"/>
      <c r="X54" s="5"/>
      <c r="Y54" s="5"/>
      <c r="Z54" s="5"/>
    </row>
    <row r="55" spans="2:26" s="59" customFormat="1" ht="20.100000000000001" customHeight="1">
      <c r="B55" s="5"/>
      <c r="C55" s="5"/>
      <c r="D55" s="5"/>
      <c r="E55" s="5"/>
      <c r="F55" s="5"/>
      <c r="G55" s="5"/>
      <c r="H55" s="5"/>
      <c r="I55" s="5"/>
      <c r="J55" s="5"/>
      <c r="K55" s="5"/>
      <c r="L55" s="5"/>
      <c r="M55" s="5"/>
      <c r="N55" s="5"/>
      <c r="O55" s="5"/>
      <c r="P55" s="5"/>
      <c r="Q55" s="5"/>
      <c r="R55" s="5"/>
      <c r="S55" s="6"/>
      <c r="T55" s="5"/>
      <c r="U55" s="5"/>
      <c r="V55" s="5"/>
      <c r="W55" s="5"/>
      <c r="X55" s="5"/>
      <c r="Y55" s="5"/>
      <c r="Z55" s="5"/>
    </row>
  </sheetData>
  <mergeCells count="15">
    <mergeCell ref="A36:M36"/>
    <mergeCell ref="A37:M37"/>
    <mergeCell ref="P3:P4"/>
    <mergeCell ref="Q3:T3"/>
    <mergeCell ref="U3:U4"/>
    <mergeCell ref="V3:Y3"/>
    <mergeCell ref="Z3:Z4"/>
    <mergeCell ref="A35:I35"/>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zoomScaleNormal="100" workbookViewId="0">
      <selection activeCell="AC26" sqref="AC26"/>
    </sheetView>
  </sheetViews>
  <sheetFormatPr defaultRowHeight="14.25"/>
  <cols>
    <col min="1" max="1" width="1.625" style="136" customWidth="1"/>
    <col min="2" max="2" width="30.75" customWidth="1"/>
    <col min="3" max="8" width="12.625" customWidth="1"/>
    <col min="9" max="30" width="9" style="136"/>
  </cols>
  <sheetData>
    <row r="1" spans="2:12" s="136" customFormat="1" ht="50.25" customHeight="1" thickBot="1">
      <c r="B1" s="135" t="s">
        <v>0</v>
      </c>
    </row>
    <row r="2" spans="2:12" ht="20.25" customHeight="1" thickBot="1">
      <c r="B2" s="137" t="s">
        <v>31</v>
      </c>
      <c r="C2" s="138" t="s">
        <v>32</v>
      </c>
      <c r="D2" s="139"/>
      <c r="E2" s="140"/>
      <c r="F2" s="138" t="s">
        <v>33</v>
      </c>
      <c r="G2" s="139"/>
      <c r="H2" s="140"/>
    </row>
    <row r="3" spans="2:12" ht="20.25" customHeight="1" thickBot="1">
      <c r="B3" s="141"/>
      <c r="C3" s="142">
        <v>2016</v>
      </c>
      <c r="D3" s="143">
        <v>2015</v>
      </c>
      <c r="E3" s="144" t="s">
        <v>34</v>
      </c>
      <c r="F3" s="142">
        <v>2016</v>
      </c>
      <c r="G3" s="143">
        <v>2015</v>
      </c>
      <c r="H3" s="144" t="s">
        <v>34</v>
      </c>
      <c r="I3" s="145"/>
      <c r="J3" s="145"/>
      <c r="K3" s="145"/>
      <c r="L3" s="145"/>
    </row>
    <row r="4" spans="2:12" ht="25.5" customHeight="1">
      <c r="B4" s="146" t="s">
        <v>35</v>
      </c>
      <c r="C4" s="147">
        <f>C5+C6</f>
        <v>0.25070000000000003</v>
      </c>
      <c r="D4" s="148">
        <f>D5+D6</f>
        <v>0.24780000000000002</v>
      </c>
      <c r="E4" s="149">
        <f>IFERROR((C4-D4)/D4,"n/a")</f>
        <v>1.170298627925752E-2</v>
      </c>
      <c r="F4" s="147">
        <v>0.2487</v>
      </c>
      <c r="G4" s="148">
        <v>0.24640000000000001</v>
      </c>
      <c r="H4" s="149">
        <f>IFERROR((F4-G4)/G4,"n/a")</f>
        <v>9.3344155844155702E-3</v>
      </c>
      <c r="I4" s="150"/>
      <c r="J4" s="145"/>
      <c r="K4" s="145"/>
      <c r="L4" s="145"/>
    </row>
    <row r="5" spans="2:12" ht="25.5" customHeight="1">
      <c r="B5" s="151" t="s">
        <v>36</v>
      </c>
      <c r="C5" s="152">
        <v>0.13500000000000001</v>
      </c>
      <c r="D5" s="153">
        <v>0.13200000000000001</v>
      </c>
      <c r="E5" s="154">
        <f t="shared" ref="E5:E28" si="0">IFERROR((C5-D5)/D5,"n/a")</f>
        <v>2.2727272727272745E-2</v>
      </c>
      <c r="F5" s="152">
        <v>0.1323</v>
      </c>
      <c r="G5" s="153">
        <v>0.1321</v>
      </c>
      <c r="H5" s="154">
        <f t="shared" ref="H5:H28" si="1">IFERROR((F5-G5)/G5,"n/a")</f>
        <v>1.5140045420136694E-3</v>
      </c>
      <c r="I5" s="150"/>
      <c r="J5" s="145"/>
      <c r="K5" s="145"/>
      <c r="L5" s="145"/>
    </row>
    <row r="6" spans="2:12" ht="25.5" customHeight="1">
      <c r="B6" s="151" t="s">
        <v>37</v>
      </c>
      <c r="C6" s="152">
        <v>0.1157</v>
      </c>
      <c r="D6" s="153">
        <v>0.1158</v>
      </c>
      <c r="E6" s="154">
        <f t="shared" si="0"/>
        <v>-8.6355785837653601E-4</v>
      </c>
      <c r="F6" s="152">
        <v>0.1163</v>
      </c>
      <c r="G6" s="153">
        <v>0.1143</v>
      </c>
      <c r="H6" s="154">
        <f t="shared" si="1"/>
        <v>1.7497812773403339E-2</v>
      </c>
      <c r="I6" s="150"/>
      <c r="J6" s="145"/>
      <c r="K6" s="145"/>
      <c r="L6" s="145"/>
    </row>
    <row r="7" spans="2:12" ht="18" customHeight="1">
      <c r="B7" s="155" t="s">
        <v>38</v>
      </c>
      <c r="C7" s="156">
        <v>3.9399999999999998E-2</v>
      </c>
      <c r="D7" s="157">
        <v>3.9E-2</v>
      </c>
      <c r="E7" s="158">
        <f t="shared" si="0"/>
        <v>1.0256410256410194E-2</v>
      </c>
      <c r="F7" s="156">
        <v>3.6499999999999998E-2</v>
      </c>
      <c r="G7" s="157">
        <v>3.6700000000000003E-2</v>
      </c>
      <c r="H7" s="158">
        <f t="shared" si="1"/>
        <v>-5.4495912806541069E-3</v>
      </c>
      <c r="I7" s="159"/>
      <c r="J7" s="145"/>
      <c r="K7" s="145"/>
      <c r="L7" s="145"/>
    </row>
    <row r="8" spans="2:12" ht="18" customHeight="1">
      <c r="B8" s="155" t="s">
        <v>39</v>
      </c>
      <c r="C8" s="156">
        <v>1.5800000000000002E-2</v>
      </c>
      <c r="D8" s="157">
        <v>1.6500000000000001E-2</v>
      </c>
      <c r="E8" s="158">
        <f t="shared" si="0"/>
        <v>-4.2424242424242378E-2</v>
      </c>
      <c r="F8" s="156">
        <v>1.72E-2</v>
      </c>
      <c r="G8" s="157">
        <v>1.5100000000000001E-2</v>
      </c>
      <c r="H8" s="158">
        <f t="shared" si="1"/>
        <v>0.13907284768211917</v>
      </c>
      <c r="I8" s="159"/>
      <c r="J8" s="145"/>
      <c r="K8" s="145"/>
      <c r="L8" s="145"/>
    </row>
    <row r="9" spans="2:12" ht="18" customHeight="1">
      <c r="B9" s="155" t="s">
        <v>40</v>
      </c>
      <c r="C9" s="156">
        <v>1.41E-2</v>
      </c>
      <c r="D9" s="157">
        <v>1.3100000000000001E-2</v>
      </c>
      <c r="E9" s="158">
        <f t="shared" si="0"/>
        <v>7.6335877862595353E-2</v>
      </c>
      <c r="F9" s="156">
        <v>1.44E-2</v>
      </c>
      <c r="G9" s="157">
        <v>1.4200000000000001E-2</v>
      </c>
      <c r="H9" s="158">
        <f t="shared" si="1"/>
        <v>1.4084507042253435E-2</v>
      </c>
      <c r="I9" s="159"/>
      <c r="J9" s="145"/>
      <c r="K9" s="145"/>
      <c r="L9" s="145"/>
    </row>
    <row r="10" spans="2:12" ht="18" customHeight="1">
      <c r="B10" s="155" t="s">
        <v>41</v>
      </c>
      <c r="C10" s="156">
        <v>7.9000000000000008E-3</v>
      </c>
      <c r="D10" s="157">
        <v>7.4000000000000003E-3</v>
      </c>
      <c r="E10" s="158">
        <f t="shared" si="0"/>
        <v>6.7567567567567627E-2</v>
      </c>
      <c r="F10" s="156">
        <v>8.0000000000000002E-3</v>
      </c>
      <c r="G10" s="157">
        <v>8.3000000000000001E-3</v>
      </c>
      <c r="H10" s="158">
        <f t="shared" si="1"/>
        <v>-3.6144578313253004E-2</v>
      </c>
      <c r="I10" s="159"/>
      <c r="J10" s="145"/>
      <c r="K10" s="145"/>
      <c r="L10" s="145"/>
    </row>
    <row r="11" spans="2:12" ht="18" customHeight="1">
      <c r="B11" s="155" t="s">
        <v>42</v>
      </c>
      <c r="C11" s="156">
        <v>7.7999999999999996E-3</v>
      </c>
      <c r="D11" s="157">
        <v>8.6E-3</v>
      </c>
      <c r="E11" s="158">
        <f t="shared" si="0"/>
        <v>-9.3023255813953529E-2</v>
      </c>
      <c r="F11" s="156">
        <v>7.9000000000000008E-3</v>
      </c>
      <c r="G11" s="157">
        <v>7.4000000000000003E-3</v>
      </c>
      <c r="H11" s="158">
        <f t="shared" si="1"/>
        <v>6.7567567567567627E-2</v>
      </c>
      <c r="I11" s="159"/>
      <c r="J11" s="145"/>
      <c r="K11" s="145"/>
      <c r="L11" s="145"/>
    </row>
    <row r="12" spans="2:12" ht="18" customHeight="1">
      <c r="B12" s="155" t="s">
        <v>43</v>
      </c>
      <c r="C12" s="156">
        <v>6.6E-3</v>
      </c>
      <c r="D12" s="157">
        <v>6.4999999999999997E-3</v>
      </c>
      <c r="E12" s="158">
        <f t="shared" si="0"/>
        <v>1.5384615384615425E-2</v>
      </c>
      <c r="F12" s="156">
        <v>6.7999999999999996E-3</v>
      </c>
      <c r="G12" s="157">
        <v>6.7000000000000002E-3</v>
      </c>
      <c r="H12" s="158">
        <f t="shared" si="1"/>
        <v>1.4925373134328268E-2</v>
      </c>
      <c r="I12" s="159"/>
      <c r="J12" s="145"/>
      <c r="K12" s="145"/>
      <c r="L12" s="145"/>
    </row>
    <row r="13" spans="2:12" ht="18" customHeight="1">
      <c r="B13" s="155" t="s">
        <v>44</v>
      </c>
      <c r="C13" s="156">
        <v>3.0000000000000001E-3</v>
      </c>
      <c r="D13" s="157">
        <v>4.0000000000000001E-3</v>
      </c>
      <c r="E13" s="158">
        <f t="shared" si="0"/>
        <v>-0.25</v>
      </c>
      <c r="F13" s="156">
        <v>4.4000000000000003E-3</v>
      </c>
      <c r="G13" s="157">
        <v>5.1999999999999998E-3</v>
      </c>
      <c r="H13" s="158">
        <f t="shared" si="1"/>
        <v>-0.15384615384615374</v>
      </c>
      <c r="I13" s="159"/>
      <c r="J13" s="145"/>
      <c r="K13" s="145"/>
      <c r="L13" s="145"/>
    </row>
    <row r="14" spans="2:12" ht="18" customHeight="1">
      <c r="B14" s="155" t="s">
        <v>45</v>
      </c>
      <c r="C14" s="156">
        <v>4.0000000000000001E-3</v>
      </c>
      <c r="D14" s="157">
        <v>3.2000000000000002E-3</v>
      </c>
      <c r="E14" s="158">
        <f t="shared" si="0"/>
        <v>0.24999999999999997</v>
      </c>
      <c r="F14" s="156">
        <v>3.8999999999999998E-3</v>
      </c>
      <c r="G14" s="157">
        <v>3.8999999999999998E-3</v>
      </c>
      <c r="H14" s="158">
        <f t="shared" si="1"/>
        <v>0</v>
      </c>
      <c r="I14" s="159"/>
      <c r="J14" s="145"/>
      <c r="K14" s="145"/>
      <c r="L14" s="145"/>
    </row>
    <row r="15" spans="2:12" ht="18" customHeight="1">
      <c r="B15" s="155" t="s">
        <v>46</v>
      </c>
      <c r="C15" s="156">
        <v>2.5999999999999999E-3</v>
      </c>
      <c r="D15" s="157">
        <v>2.5000000000000001E-3</v>
      </c>
      <c r="E15" s="158">
        <f t="shared" si="0"/>
        <v>3.9999999999999931E-2</v>
      </c>
      <c r="F15" s="156">
        <v>3.5000000000000001E-3</v>
      </c>
      <c r="G15" s="157">
        <v>4.4000000000000003E-3</v>
      </c>
      <c r="H15" s="158">
        <f t="shared" si="1"/>
        <v>-0.20454545454545459</v>
      </c>
      <c r="I15" s="159"/>
      <c r="J15" s="145"/>
      <c r="K15" s="145"/>
      <c r="L15" s="145"/>
    </row>
    <row r="16" spans="2:12" ht="18" customHeight="1">
      <c r="B16" s="155" t="s">
        <v>47</v>
      </c>
      <c r="C16" s="156">
        <v>2.8E-3</v>
      </c>
      <c r="D16" s="157">
        <v>4.4999999999999997E-3</v>
      </c>
      <c r="E16" s="158">
        <f t="shared" si="0"/>
        <v>-0.37777777777777771</v>
      </c>
      <c r="F16" s="156">
        <v>2.7000000000000001E-3</v>
      </c>
      <c r="G16" s="157">
        <v>2.5999999999999999E-3</v>
      </c>
      <c r="H16" s="158">
        <f t="shared" si="1"/>
        <v>3.8461538461538561E-2</v>
      </c>
      <c r="I16" s="159"/>
      <c r="J16" s="145"/>
      <c r="K16" s="145"/>
      <c r="L16" s="145"/>
    </row>
    <row r="17" spans="2:12" ht="18" customHeight="1">
      <c r="B17" s="155" t="s">
        <v>48</v>
      </c>
      <c r="C17" s="156">
        <v>2.5999999999999999E-3</v>
      </c>
      <c r="D17" s="157">
        <v>2.2000000000000001E-3</v>
      </c>
      <c r="E17" s="158">
        <f t="shared" si="0"/>
        <v>0.18181818181818168</v>
      </c>
      <c r="F17" s="156">
        <v>2.3999999999999998E-3</v>
      </c>
      <c r="G17" s="157">
        <v>1.6000000000000001E-3</v>
      </c>
      <c r="H17" s="158">
        <f t="shared" si="1"/>
        <v>0.49999999999999978</v>
      </c>
      <c r="I17" s="159"/>
      <c r="J17" s="145"/>
      <c r="K17" s="145"/>
      <c r="L17" s="145"/>
    </row>
    <row r="18" spans="2:12" ht="18" customHeight="1">
      <c r="B18" s="155" t="s">
        <v>49</v>
      </c>
      <c r="C18" s="156">
        <v>1.6000000000000001E-3</v>
      </c>
      <c r="D18" s="157">
        <v>1.5E-3</v>
      </c>
      <c r="E18" s="158">
        <f t="shared" si="0"/>
        <v>6.6666666666666693E-2</v>
      </c>
      <c r="F18" s="156">
        <v>1.6000000000000001E-3</v>
      </c>
      <c r="G18" s="157">
        <v>1.4E-3</v>
      </c>
      <c r="H18" s="158">
        <f t="shared" si="1"/>
        <v>0.14285714285714293</v>
      </c>
      <c r="I18" s="159"/>
      <c r="J18" s="145"/>
      <c r="K18" s="145"/>
      <c r="L18" s="145"/>
    </row>
    <row r="19" spans="2:12" ht="18" customHeight="1">
      <c r="B19" s="155" t="s">
        <v>50</v>
      </c>
      <c r="C19" s="156">
        <v>1.2999999999999999E-3</v>
      </c>
      <c r="D19" s="157">
        <v>1.1999999999999999E-3</v>
      </c>
      <c r="E19" s="158">
        <f t="shared" si="0"/>
        <v>8.3333333333333384E-2</v>
      </c>
      <c r="F19" s="156">
        <v>1.4E-3</v>
      </c>
      <c r="G19" s="157">
        <v>1.1000000000000001E-3</v>
      </c>
      <c r="H19" s="158">
        <f t="shared" si="1"/>
        <v>0.27272727272727265</v>
      </c>
      <c r="I19" s="159"/>
      <c r="J19" s="145"/>
      <c r="K19" s="145"/>
      <c r="L19" s="145"/>
    </row>
    <row r="20" spans="2:12" ht="18" customHeight="1">
      <c r="B20" s="155" t="s">
        <v>51</v>
      </c>
      <c r="C20" s="156">
        <v>1.6000000000000001E-3</v>
      </c>
      <c r="D20" s="157">
        <v>1.1999999999999999E-3</v>
      </c>
      <c r="E20" s="158">
        <f t="shared" si="0"/>
        <v>0.33333333333333354</v>
      </c>
      <c r="F20" s="156">
        <v>1.4E-3</v>
      </c>
      <c r="G20" s="157">
        <v>1.1999999999999999E-3</v>
      </c>
      <c r="H20" s="158">
        <f t="shared" si="1"/>
        <v>0.16666666666666677</v>
      </c>
      <c r="I20" s="159"/>
      <c r="J20" s="145"/>
      <c r="K20" s="145"/>
      <c r="L20" s="145"/>
    </row>
    <row r="21" spans="2:12" ht="18" customHeight="1">
      <c r="B21" s="155" t="s">
        <v>52</v>
      </c>
      <c r="C21" s="156">
        <v>1.2999999999999999E-3</v>
      </c>
      <c r="D21" s="157">
        <v>8.0000000000000004E-4</v>
      </c>
      <c r="E21" s="158">
        <f t="shared" si="0"/>
        <v>0.62499999999999989</v>
      </c>
      <c r="F21" s="156">
        <v>1.1000000000000001E-3</v>
      </c>
      <c r="G21" s="157">
        <v>5.9999999999999995E-4</v>
      </c>
      <c r="H21" s="158">
        <f t="shared" si="1"/>
        <v>0.83333333333333359</v>
      </c>
      <c r="I21" s="159"/>
      <c r="J21" s="145"/>
      <c r="K21" s="145"/>
      <c r="L21" s="145"/>
    </row>
    <row r="22" spans="2:12" ht="18" customHeight="1">
      <c r="B22" s="155" t="s">
        <v>53</v>
      </c>
      <c r="C22" s="156">
        <v>8.9999999999999998E-4</v>
      </c>
      <c r="D22" s="157">
        <v>1.1000000000000001E-3</v>
      </c>
      <c r="E22" s="158">
        <f t="shared" si="0"/>
        <v>-0.18181818181818188</v>
      </c>
      <c r="F22" s="156">
        <v>1E-3</v>
      </c>
      <c r="G22" s="157">
        <v>1E-3</v>
      </c>
      <c r="H22" s="158">
        <f t="shared" si="1"/>
        <v>0</v>
      </c>
      <c r="I22" s="159"/>
      <c r="J22" s="145"/>
      <c r="K22" s="145"/>
      <c r="L22" s="145"/>
    </row>
    <row r="23" spans="2:12" ht="18" customHeight="1">
      <c r="B23" s="155" t="s">
        <v>54</v>
      </c>
      <c r="C23" s="156">
        <v>8.0000000000000004E-4</v>
      </c>
      <c r="D23" s="157">
        <v>1E-3</v>
      </c>
      <c r="E23" s="158">
        <f t="shared" si="0"/>
        <v>-0.19999999999999998</v>
      </c>
      <c r="F23" s="156">
        <v>8.9999999999999998E-4</v>
      </c>
      <c r="G23" s="157">
        <v>1.1999999999999999E-3</v>
      </c>
      <c r="H23" s="158">
        <f t="shared" si="1"/>
        <v>-0.24999999999999994</v>
      </c>
      <c r="I23" s="159"/>
      <c r="J23" s="145"/>
      <c r="K23" s="145"/>
      <c r="L23" s="145"/>
    </row>
    <row r="24" spans="2:12" ht="18" customHeight="1">
      <c r="B24" s="155" t="s">
        <v>55</v>
      </c>
      <c r="C24" s="156">
        <v>8.9999999999999998E-4</v>
      </c>
      <c r="D24" s="157">
        <v>1.1999999999999999E-3</v>
      </c>
      <c r="E24" s="158">
        <f t="shared" si="0"/>
        <v>-0.24999999999999994</v>
      </c>
      <c r="F24" s="156">
        <v>8.0000000000000004E-4</v>
      </c>
      <c r="G24" s="157">
        <v>8.9999999999999998E-4</v>
      </c>
      <c r="H24" s="158">
        <f t="shared" si="1"/>
        <v>-0.11111111111111105</v>
      </c>
      <c r="I24" s="159"/>
      <c r="J24" s="145"/>
      <c r="K24" s="145"/>
      <c r="L24" s="145"/>
    </row>
    <row r="25" spans="2:12" ht="18" customHeight="1">
      <c r="B25" s="155" t="s">
        <v>56</v>
      </c>
      <c r="C25" s="156">
        <v>2.9999999999999997E-4</v>
      </c>
      <c r="D25" s="157">
        <v>2.9999999999999997E-4</v>
      </c>
      <c r="E25" s="158">
        <f t="shared" si="0"/>
        <v>0</v>
      </c>
      <c r="F25" s="156">
        <v>2.9999999999999997E-4</v>
      </c>
      <c r="G25" s="157">
        <v>2.0000000000000001E-4</v>
      </c>
      <c r="H25" s="158">
        <f t="shared" si="1"/>
        <v>0.49999999999999978</v>
      </c>
      <c r="I25" s="159"/>
      <c r="J25" s="145"/>
      <c r="K25" s="145"/>
      <c r="L25" s="145"/>
    </row>
    <row r="26" spans="2:12" ht="18" customHeight="1">
      <c r="B26" s="155" t="s">
        <v>57</v>
      </c>
      <c r="C26" s="156">
        <v>5.0000000000000001E-4</v>
      </c>
      <c r="D26" s="157">
        <v>2.0000000000000001E-4</v>
      </c>
      <c r="E26" s="158">
        <f t="shared" si="0"/>
        <v>1.5</v>
      </c>
      <c r="F26" s="156">
        <v>2.9999999999999997E-4</v>
      </c>
      <c r="G26" s="157">
        <v>2.9999999999999997E-4</v>
      </c>
      <c r="H26" s="158">
        <f t="shared" si="1"/>
        <v>0</v>
      </c>
      <c r="I26" s="159"/>
      <c r="J26" s="145"/>
      <c r="K26" s="145"/>
      <c r="L26" s="145"/>
    </row>
    <row r="27" spans="2:12" ht="18" customHeight="1">
      <c r="B27" s="155" t="s">
        <v>58</v>
      </c>
      <c r="C27" s="156" t="s">
        <v>8</v>
      </c>
      <c r="D27" s="157" t="s">
        <v>8</v>
      </c>
      <c r="E27" s="158" t="str">
        <f t="shared" si="0"/>
        <v>n/a</v>
      </c>
      <c r="F27" s="156" t="s">
        <v>8</v>
      </c>
      <c r="G27" s="157" t="s">
        <v>8</v>
      </c>
      <c r="H27" s="158" t="str">
        <f t="shared" si="1"/>
        <v>n/a</v>
      </c>
      <c r="I27" s="159"/>
      <c r="J27" s="145"/>
      <c r="K27" s="145"/>
      <c r="L27" s="145"/>
    </row>
    <row r="28" spans="2:12" ht="18" customHeight="1" thickBot="1">
      <c r="B28" s="155" t="s">
        <v>59</v>
      </c>
      <c r="C28" s="156" t="s">
        <v>8</v>
      </c>
      <c r="D28" s="157" t="s">
        <v>8</v>
      </c>
      <c r="E28" s="158" t="str">
        <f t="shared" si="0"/>
        <v>n/a</v>
      </c>
      <c r="F28" s="156" t="s">
        <v>8</v>
      </c>
      <c r="G28" s="157" t="s">
        <v>8</v>
      </c>
      <c r="H28" s="158" t="str">
        <f t="shared" si="1"/>
        <v>n/a</v>
      </c>
      <c r="I28" s="159"/>
      <c r="J28" s="145"/>
      <c r="K28" s="145"/>
      <c r="L28" s="145"/>
    </row>
    <row r="29" spans="2:12" ht="18" thickBot="1">
      <c r="B29" s="160" t="s">
        <v>60</v>
      </c>
      <c r="C29" s="161">
        <v>0.27200000000000002</v>
      </c>
      <c r="D29" s="162">
        <v>0.25900000000000001</v>
      </c>
      <c r="E29" s="163">
        <f>IFERROR((C29-D29)/D29,"n/a")</f>
        <v>5.0193050193050238E-2</v>
      </c>
      <c r="F29" s="161">
        <v>0.26900000000000002</v>
      </c>
      <c r="G29" s="162">
        <v>0.25800000000000001</v>
      </c>
      <c r="H29" s="163">
        <f>IFERROR((F29-G29)/G29,"n/a")</f>
        <v>4.2635658914728716E-2</v>
      </c>
      <c r="I29" s="159"/>
      <c r="J29" s="145"/>
      <c r="K29" s="145"/>
      <c r="L29" s="145"/>
    </row>
    <row r="30" spans="2:12" s="136" customFormat="1" ht="14.25" customHeight="1">
      <c r="I30" s="164"/>
      <c r="J30" s="145"/>
      <c r="K30" s="145"/>
      <c r="L30" s="145"/>
    </row>
    <row r="31" spans="2:12" s="136" customFormat="1" ht="92.25" customHeight="1">
      <c r="B31" s="165" t="s">
        <v>61</v>
      </c>
      <c r="C31" s="165"/>
      <c r="D31" s="165"/>
      <c r="E31" s="165"/>
      <c r="F31" s="145"/>
      <c r="G31" s="145"/>
      <c r="H31" s="145"/>
      <c r="I31" s="145"/>
      <c r="J31" s="145"/>
      <c r="K31" s="145"/>
      <c r="L31" s="145"/>
    </row>
    <row r="32" spans="2:12" s="136" customFormat="1">
      <c r="B32" s="166"/>
      <c r="I32" s="145"/>
      <c r="J32" s="145"/>
      <c r="K32" s="145"/>
      <c r="L32" s="145"/>
    </row>
    <row r="33" spans="2:8" s="136" customFormat="1" ht="14.25" customHeight="1" thickBot="1"/>
    <row r="34" spans="2:8" ht="15.75" customHeight="1" thickBot="1">
      <c r="B34" s="167" t="s">
        <v>62</v>
      </c>
      <c r="C34" s="138" t="s">
        <v>32</v>
      </c>
      <c r="D34" s="139"/>
      <c r="E34" s="140"/>
      <c r="F34" s="138" t="s">
        <v>33</v>
      </c>
      <c r="G34" s="139"/>
      <c r="H34" s="140"/>
    </row>
    <row r="35" spans="2:8" ht="20.25" customHeight="1" thickBot="1">
      <c r="B35" s="168"/>
      <c r="C35" s="142">
        <v>2016</v>
      </c>
      <c r="D35" s="143">
        <v>2015</v>
      </c>
      <c r="E35" s="144" t="s">
        <v>34</v>
      </c>
      <c r="F35" s="142">
        <v>2016</v>
      </c>
      <c r="G35" s="143">
        <v>2015</v>
      </c>
      <c r="H35" s="144" t="s">
        <v>34</v>
      </c>
    </row>
    <row r="36" spans="2:8" ht="20.25" customHeight="1">
      <c r="B36" s="169" t="s">
        <v>63</v>
      </c>
      <c r="C36" s="170">
        <v>0.999</v>
      </c>
      <c r="D36" s="171">
        <v>0.998</v>
      </c>
      <c r="E36" s="172">
        <f t="shared" ref="E36:E57" si="2">IFERROR((C36-D36)/D36,"n/a")</f>
        <v>1.0020040080160328E-3</v>
      </c>
      <c r="F36" s="170">
        <v>0.999</v>
      </c>
      <c r="G36" s="171">
        <v>0.998</v>
      </c>
      <c r="H36" s="172">
        <f t="shared" ref="H36:H57" si="3">IFERROR((F36-G36)/G36,"n/a")</f>
        <v>1.0020040080160328E-3</v>
      </c>
    </row>
    <row r="37" spans="2:8" ht="18" customHeight="1">
      <c r="B37" s="173" t="s">
        <v>38</v>
      </c>
      <c r="C37" s="174">
        <v>0.998</v>
      </c>
      <c r="D37" s="175">
        <v>0.997</v>
      </c>
      <c r="E37" s="172">
        <f t="shared" si="2"/>
        <v>1.0030090270812446E-3</v>
      </c>
      <c r="F37" s="174">
        <v>0.998</v>
      </c>
      <c r="G37" s="175">
        <v>0.998</v>
      </c>
      <c r="H37" s="172">
        <f t="shared" si="3"/>
        <v>0</v>
      </c>
    </row>
    <row r="38" spans="2:8" ht="18" customHeight="1">
      <c r="B38" s="173" t="s">
        <v>64</v>
      </c>
      <c r="C38" s="174">
        <v>0.95499999999999996</v>
      </c>
      <c r="D38" s="175">
        <v>0.93700000000000006</v>
      </c>
      <c r="E38" s="172">
        <f t="shared" si="2"/>
        <v>1.9210245464247495E-2</v>
      </c>
      <c r="F38" s="174">
        <v>0.94799999999999995</v>
      </c>
      <c r="G38" s="175">
        <v>0.93799999999999994</v>
      </c>
      <c r="H38" s="172">
        <f t="shared" si="3"/>
        <v>1.0660980810234552E-2</v>
      </c>
    </row>
    <row r="39" spans="2:8" ht="18" customHeight="1">
      <c r="B39" s="173" t="s">
        <v>39</v>
      </c>
      <c r="C39" s="174">
        <v>0.95199999999999996</v>
      </c>
      <c r="D39" s="175">
        <v>0.93100000000000005</v>
      </c>
      <c r="E39" s="172">
        <f t="shared" si="2"/>
        <v>2.2556390977443507E-2</v>
      </c>
      <c r="F39" s="174">
        <v>0.94599999999999995</v>
      </c>
      <c r="G39" s="175">
        <v>0.93200000000000005</v>
      </c>
      <c r="H39" s="172">
        <f t="shared" si="3"/>
        <v>1.5021459227467705E-2</v>
      </c>
    </row>
    <row r="40" spans="2:8" ht="18" customHeight="1">
      <c r="B40" s="173" t="s">
        <v>40</v>
      </c>
      <c r="C40" s="174">
        <v>0.63</v>
      </c>
      <c r="D40" s="175">
        <v>0.625</v>
      </c>
      <c r="E40" s="172">
        <f t="shared" si="2"/>
        <v>8.0000000000000071E-3</v>
      </c>
      <c r="F40" s="174">
        <v>0.63100000000000001</v>
      </c>
      <c r="G40" s="175">
        <v>0.61899999999999999</v>
      </c>
      <c r="H40" s="172">
        <f t="shared" si="3"/>
        <v>1.9386106623586447E-2</v>
      </c>
    </row>
    <row r="41" spans="2:8" ht="18" customHeight="1">
      <c r="B41" s="173" t="s">
        <v>54</v>
      </c>
      <c r="C41" s="174">
        <v>0.56799999999999995</v>
      </c>
      <c r="D41" s="175">
        <v>0.54200000000000004</v>
      </c>
      <c r="E41" s="172">
        <f t="shared" si="2"/>
        <v>4.7970479704796884E-2</v>
      </c>
      <c r="F41" s="174">
        <v>0.56000000000000005</v>
      </c>
      <c r="G41" s="175">
        <v>0.54</v>
      </c>
      <c r="H41" s="172">
        <f t="shared" si="3"/>
        <v>3.703703703703707E-2</v>
      </c>
    </row>
    <row r="42" spans="2:8" ht="18" customHeight="1">
      <c r="B42" s="173" t="s">
        <v>42</v>
      </c>
      <c r="C42" s="174">
        <v>0.55700000000000005</v>
      </c>
      <c r="D42" s="175">
        <v>0.56000000000000005</v>
      </c>
      <c r="E42" s="172">
        <f t="shared" si="2"/>
        <v>-5.3571428571428615E-3</v>
      </c>
      <c r="F42" s="174">
        <v>0.55800000000000005</v>
      </c>
      <c r="G42" s="175">
        <v>0.55600000000000005</v>
      </c>
      <c r="H42" s="172">
        <f t="shared" si="3"/>
        <v>3.5971223021582762E-3</v>
      </c>
    </row>
    <row r="43" spans="2:8" ht="18" customHeight="1">
      <c r="B43" s="173" t="s">
        <v>45</v>
      </c>
      <c r="C43" s="174">
        <v>0.55400000000000005</v>
      </c>
      <c r="D43" s="175">
        <v>0.54500000000000004</v>
      </c>
      <c r="E43" s="172">
        <f t="shared" si="2"/>
        <v>1.6513761467889923E-2</v>
      </c>
      <c r="F43" s="174">
        <v>0.55100000000000005</v>
      </c>
      <c r="G43" s="175">
        <v>0.54100000000000004</v>
      </c>
      <c r="H43" s="172">
        <f t="shared" si="3"/>
        <v>1.8484288354898352E-2</v>
      </c>
    </row>
    <row r="44" spans="2:8" ht="18" customHeight="1">
      <c r="B44" s="173" t="s">
        <v>41</v>
      </c>
      <c r="C44" s="174">
        <v>0.51900000000000002</v>
      </c>
      <c r="D44" s="175">
        <v>0.504</v>
      </c>
      <c r="E44" s="172">
        <f t="shared" si="2"/>
        <v>2.9761904761904788E-2</v>
      </c>
      <c r="F44" s="174">
        <v>0.51400000000000001</v>
      </c>
      <c r="G44" s="175">
        <v>0.498</v>
      </c>
      <c r="H44" s="172">
        <f t="shared" si="3"/>
        <v>3.2128514056224931E-2</v>
      </c>
    </row>
    <row r="45" spans="2:8" ht="18" customHeight="1">
      <c r="B45" s="173" t="s">
        <v>43</v>
      </c>
      <c r="C45" s="174">
        <v>0.497</v>
      </c>
      <c r="D45" s="175">
        <v>0.47699999999999998</v>
      </c>
      <c r="E45" s="172">
        <f t="shared" si="2"/>
        <v>4.192872117400423E-2</v>
      </c>
      <c r="F45" s="174">
        <v>0.49</v>
      </c>
      <c r="G45" s="175">
        <v>0.47099999999999997</v>
      </c>
      <c r="H45" s="172">
        <f t="shared" si="3"/>
        <v>4.0339702760084965E-2</v>
      </c>
    </row>
    <row r="46" spans="2:8" ht="18" customHeight="1">
      <c r="B46" s="173" t="s">
        <v>51</v>
      </c>
      <c r="C46" s="174">
        <v>0.48499999999999999</v>
      </c>
      <c r="D46" s="175">
        <v>0.38600000000000001</v>
      </c>
      <c r="E46" s="172">
        <f t="shared" si="2"/>
        <v>0.25647668393782375</v>
      </c>
      <c r="F46" s="174">
        <v>0.436</v>
      </c>
      <c r="G46" s="175">
        <v>0.34799999999999998</v>
      </c>
      <c r="H46" s="172">
        <f t="shared" si="3"/>
        <v>0.25287356321839088</v>
      </c>
    </row>
    <row r="47" spans="2:8" ht="18" customHeight="1">
      <c r="B47" s="173" t="s">
        <v>47</v>
      </c>
      <c r="C47" s="174">
        <v>0.47699999999999998</v>
      </c>
      <c r="D47" s="175">
        <v>0.48399999999999999</v>
      </c>
      <c r="E47" s="172">
        <f t="shared" si="2"/>
        <v>-1.4462809917355384E-2</v>
      </c>
      <c r="F47" s="174">
        <v>0.48199999999999998</v>
      </c>
      <c r="G47" s="175">
        <v>0.48199999999999998</v>
      </c>
      <c r="H47" s="172">
        <f t="shared" si="3"/>
        <v>0</v>
      </c>
    </row>
    <row r="48" spans="2:8" ht="18" customHeight="1">
      <c r="B48" s="173" t="s">
        <v>46</v>
      </c>
      <c r="C48" s="174">
        <v>0.46700000000000003</v>
      </c>
      <c r="D48" s="175">
        <v>0.45700000000000002</v>
      </c>
      <c r="E48" s="172">
        <f t="shared" si="2"/>
        <v>2.1881838074398269E-2</v>
      </c>
      <c r="F48" s="174">
        <v>0.46200000000000002</v>
      </c>
      <c r="G48" s="175">
        <v>0.44900000000000001</v>
      </c>
      <c r="H48" s="172">
        <f t="shared" si="3"/>
        <v>2.8953229398663721E-2</v>
      </c>
    </row>
    <row r="49" spans="1:30" ht="18" customHeight="1">
      <c r="B49" s="173" t="s">
        <v>49</v>
      </c>
      <c r="C49" s="174">
        <v>0.48</v>
      </c>
      <c r="D49" s="175">
        <v>0.46300000000000002</v>
      </c>
      <c r="E49" s="172">
        <f t="shared" si="2"/>
        <v>3.6717062634989112E-2</v>
      </c>
      <c r="F49" s="174">
        <v>0.46400000000000002</v>
      </c>
      <c r="G49" s="175">
        <v>0.45</v>
      </c>
      <c r="H49" s="172">
        <f t="shared" si="3"/>
        <v>3.1111111111111138E-2</v>
      </c>
    </row>
    <row r="50" spans="1:30" ht="18" customHeight="1">
      <c r="B50" s="173" t="s">
        <v>48</v>
      </c>
      <c r="C50" s="174">
        <v>0.45300000000000001</v>
      </c>
      <c r="D50" s="175">
        <v>0.436</v>
      </c>
      <c r="E50" s="172">
        <f t="shared" si="2"/>
        <v>3.8990825688073431E-2</v>
      </c>
      <c r="F50" s="174">
        <v>0.44500000000000001</v>
      </c>
      <c r="G50" s="175">
        <v>0.433</v>
      </c>
      <c r="H50" s="172">
        <f t="shared" si="3"/>
        <v>2.7713625866050834E-2</v>
      </c>
    </row>
    <row r="51" spans="1:30" ht="18" customHeight="1">
      <c r="B51" s="173" t="s">
        <v>52</v>
      </c>
      <c r="C51" s="174">
        <v>0.443</v>
      </c>
      <c r="D51" s="175">
        <v>0.28100000000000003</v>
      </c>
      <c r="E51" s="172">
        <f t="shared" si="2"/>
        <v>0.57651245551601404</v>
      </c>
      <c r="F51" s="174">
        <v>0.39</v>
      </c>
      <c r="G51" s="175">
        <v>0.27200000000000002</v>
      </c>
      <c r="H51" s="172">
        <f t="shared" si="3"/>
        <v>0.43382352941176466</v>
      </c>
    </row>
    <row r="52" spans="1:30" ht="18" customHeight="1">
      <c r="B52" s="173" t="s">
        <v>56</v>
      </c>
      <c r="C52" s="174">
        <v>0.42499999999999999</v>
      </c>
      <c r="D52" s="175">
        <v>0.27</v>
      </c>
      <c r="E52" s="172">
        <f t="shared" si="2"/>
        <v>0.57407407407407396</v>
      </c>
      <c r="F52" s="174">
        <v>0.36499999999999999</v>
      </c>
      <c r="G52" s="175">
        <v>0.26300000000000001</v>
      </c>
      <c r="H52" s="172">
        <f t="shared" si="3"/>
        <v>0.38783269961977179</v>
      </c>
    </row>
    <row r="53" spans="1:30" ht="18" customHeight="1">
      <c r="B53" s="173" t="s">
        <v>57</v>
      </c>
      <c r="C53" s="174">
        <v>0.41699999999999998</v>
      </c>
      <c r="D53" s="175">
        <v>0.39300000000000002</v>
      </c>
      <c r="E53" s="172">
        <f t="shared" si="2"/>
        <v>6.1068702290076243E-2</v>
      </c>
      <c r="F53" s="174">
        <v>0.40799999999999997</v>
      </c>
      <c r="G53" s="175">
        <v>0.38600000000000001</v>
      </c>
      <c r="H53" s="172">
        <f t="shared" si="3"/>
        <v>5.6994818652849645E-2</v>
      </c>
    </row>
    <row r="54" spans="1:30" ht="18" customHeight="1">
      <c r="B54" s="173" t="s">
        <v>50</v>
      </c>
      <c r="C54" s="174">
        <v>0.39900000000000002</v>
      </c>
      <c r="D54" s="175">
        <v>0.38700000000000001</v>
      </c>
      <c r="E54" s="172">
        <f t="shared" si="2"/>
        <v>3.1007751937984523E-2</v>
      </c>
      <c r="F54" s="174">
        <v>0.39300000000000002</v>
      </c>
      <c r="G54" s="175">
        <v>0.379</v>
      </c>
      <c r="H54" s="172">
        <f t="shared" si="3"/>
        <v>3.6939313984168901E-2</v>
      </c>
    </row>
    <row r="55" spans="1:30" ht="18" customHeight="1">
      <c r="B55" s="173" t="s">
        <v>55</v>
      </c>
      <c r="C55" s="174">
        <v>0.36199999999999999</v>
      </c>
      <c r="D55" s="175">
        <v>0.35599999999999998</v>
      </c>
      <c r="E55" s="172">
        <f t="shared" si="2"/>
        <v>1.685393258426968E-2</v>
      </c>
      <c r="F55" s="174">
        <v>0.35899999999999999</v>
      </c>
      <c r="G55" s="175">
        <v>0.35099999999999998</v>
      </c>
      <c r="H55" s="172">
        <f t="shared" si="3"/>
        <v>2.2792022792022814E-2</v>
      </c>
    </row>
    <row r="56" spans="1:30" ht="18" customHeight="1">
      <c r="B56" s="173" t="s">
        <v>53</v>
      </c>
      <c r="C56" s="174">
        <v>0.25800000000000001</v>
      </c>
      <c r="D56" s="175">
        <v>0.245</v>
      </c>
      <c r="E56" s="172">
        <f t="shared" si="2"/>
        <v>5.3061224489795965E-2</v>
      </c>
      <c r="F56" s="174">
        <v>0.254</v>
      </c>
      <c r="G56" s="175">
        <v>0.223</v>
      </c>
      <c r="H56" s="172">
        <f t="shared" si="3"/>
        <v>0.13901345291479819</v>
      </c>
    </row>
    <row r="57" spans="1:30" s="176" customFormat="1" ht="18" customHeight="1">
      <c r="A57" s="145"/>
      <c r="B57" s="173" t="s">
        <v>65</v>
      </c>
      <c r="C57" s="174" t="s">
        <v>8</v>
      </c>
      <c r="D57" s="175" t="s">
        <v>8</v>
      </c>
      <c r="E57" s="158" t="str">
        <f t="shared" si="2"/>
        <v>n/a</v>
      </c>
      <c r="F57" s="174" t="s">
        <v>8</v>
      </c>
      <c r="G57" s="175" t="s">
        <v>8</v>
      </c>
      <c r="H57" s="158" t="str">
        <f t="shared" si="3"/>
        <v>n/a</v>
      </c>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spans="1:30" s="176" customFormat="1" ht="18" customHeight="1" thickBot="1">
      <c r="A58" s="145"/>
      <c r="B58" s="177" t="s">
        <v>66</v>
      </c>
      <c r="C58" s="178">
        <v>0.10199999999999999</v>
      </c>
      <c r="D58" s="179" t="s">
        <v>8</v>
      </c>
      <c r="E58" s="180" t="str">
        <f>IFERROR((C58-D58)/D58,"n/a")</f>
        <v>n/a</v>
      </c>
      <c r="F58" s="178">
        <v>0.10199999999999999</v>
      </c>
      <c r="G58" s="179" t="s">
        <v>8</v>
      </c>
      <c r="H58" s="180" t="str">
        <f>IFERROR((F58-G58)/G58,"n/a")</f>
        <v>n/a</v>
      </c>
      <c r="I58" s="145"/>
      <c r="J58" s="145"/>
      <c r="K58" s="145"/>
      <c r="L58" s="145"/>
      <c r="M58" s="145"/>
      <c r="N58" s="145"/>
      <c r="O58" s="145"/>
      <c r="P58" s="145"/>
      <c r="Q58" s="145"/>
      <c r="R58" s="145"/>
      <c r="S58" s="145"/>
      <c r="T58" s="145"/>
      <c r="U58" s="145"/>
      <c r="V58" s="145"/>
      <c r="W58" s="145"/>
      <c r="X58" s="145"/>
      <c r="Y58" s="145"/>
      <c r="Z58" s="145"/>
      <c r="AA58" s="145"/>
      <c r="AB58" s="145"/>
      <c r="AC58" s="145"/>
      <c r="AD58" s="145"/>
    </row>
    <row r="59" spans="1:30" s="136" customFormat="1" ht="18" customHeight="1"/>
    <row r="60" spans="1:30" s="136" customFormat="1" ht="124.5" customHeight="1">
      <c r="B60" s="165" t="s">
        <v>67</v>
      </c>
      <c r="C60" s="165"/>
      <c r="D60" s="165"/>
      <c r="E60" s="165"/>
      <c r="F60" s="165"/>
      <c r="G60" s="165"/>
    </row>
    <row r="61" spans="1:30" s="136" customFormat="1" ht="10.5" customHeight="1">
      <c r="B61" s="181"/>
      <c r="C61" s="181"/>
      <c r="D61" s="181"/>
      <c r="E61" s="181"/>
    </row>
    <row r="62" spans="1:30" s="136" customFormat="1" ht="14.25" customHeight="1">
      <c r="B62" s="182"/>
      <c r="C62" s="182"/>
      <c r="D62" s="182"/>
      <c r="E62" s="182"/>
    </row>
    <row r="63" spans="1:30" s="136" customFormat="1">
      <c r="B63" s="183"/>
      <c r="C63" s="184"/>
      <c r="D63" s="184"/>
      <c r="E63" s="184"/>
      <c r="F63" s="184"/>
      <c r="G63" s="184"/>
      <c r="H63" s="184"/>
    </row>
    <row r="64" spans="1:30" s="185" customFormat="1" ht="28.5" customHeight="1">
      <c r="B64" s="182"/>
      <c r="C64" s="182"/>
      <c r="D64" s="182"/>
      <c r="E64" s="182"/>
    </row>
    <row r="65" spans="2:5" s="136" customFormat="1">
      <c r="B65" s="182"/>
      <c r="C65" s="182"/>
      <c r="D65" s="182"/>
      <c r="E65" s="182"/>
    </row>
    <row r="66" spans="2:5" s="136" customFormat="1" ht="14.25" customHeight="1">
      <c r="B66" s="183"/>
    </row>
    <row r="67" spans="2:5" s="136" customFormat="1" ht="14.25" customHeight="1">
      <c r="B67" s="183"/>
    </row>
  </sheetData>
  <mergeCells count="12">
    <mergeCell ref="B60:G60"/>
    <mergeCell ref="B61:E61"/>
    <mergeCell ref="B62:E62"/>
    <mergeCell ref="B64:E64"/>
    <mergeCell ref="B65:E65"/>
    <mergeCell ref="B2:B3"/>
    <mergeCell ref="C2:E2"/>
    <mergeCell ref="F2:H2"/>
    <mergeCell ref="B31:E31"/>
    <mergeCell ref="B34:B35"/>
    <mergeCell ref="C34:E34"/>
    <mergeCell ref="F34:H34"/>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KPI_B2B&amp;B2C segment</vt:lpstr>
      <vt:lpstr>KPI - TV segment</vt:lpstr>
      <vt:lpstr>'KPI - TV segment'!_Toc377043859</vt:lpstr>
      <vt:lpstr>'KPI - TV segment'!_Toc377043860</vt:lpstr>
      <vt:lpstr>'KPI - TV segment'!Obszar_wydruku</vt:lpstr>
    </vt:vector>
  </TitlesOfParts>
  <Company>Cyfrowy Polsat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Wiktorow</dc:creator>
  <cp:lastModifiedBy>Agata Wiktorow</cp:lastModifiedBy>
  <dcterms:created xsi:type="dcterms:W3CDTF">2017-07-20T13:05:53Z</dcterms:created>
  <dcterms:modified xsi:type="dcterms:W3CDTF">2017-07-20T13:06:27Z</dcterms:modified>
</cp:coreProperties>
</file>